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35" windowWidth="14640" windowHeight="7680" activeTab="0"/>
  </bookViews>
  <sheets>
    <sheet name="eng summary of income" sheetId="1" r:id="rId1"/>
    <sheet name="сумарно изборна ноћ" sheetId="2" r:id="rId2"/>
    <sheet name="Sheet3" sheetId="3" r:id="rId3"/>
  </sheets>
  <definedNames>
    <definedName name="_xlfn.IFERROR" hidden="1">#NAME?</definedName>
  </definedNames>
  <calcPr fullCalcOnLoad="1"/>
</workbook>
</file>

<file path=xl/sharedStrings.xml><?xml version="1.0" encoding="utf-8"?>
<sst xmlns="http://schemas.openxmlformats.org/spreadsheetml/2006/main" count="140" uniqueCount="103">
  <si>
    <t>СНС</t>
  </si>
  <si>
    <t>ДСС</t>
  </si>
  <si>
    <t>СРС</t>
  </si>
  <si>
    <t>ЛДП</t>
  </si>
  <si>
    <t>СПС</t>
  </si>
  <si>
    <t>ПУПС</t>
  </si>
  <si>
    <t>ЛСВ</t>
  </si>
  <si>
    <t>НС</t>
  </si>
  <si>
    <t>СПО</t>
  </si>
  <si>
    <t>СДПС</t>
  </si>
  <si>
    <t>ЈС</t>
  </si>
  <si>
    <t>СВМ</t>
  </si>
  <si>
    <t>СДУ</t>
  </si>
  <si>
    <t>Збир</t>
  </si>
  <si>
    <t>странка</t>
  </si>
  <si>
    <t xml:space="preserve">ДС </t>
  </si>
  <si>
    <t>Г 17 Плус</t>
  </si>
  <si>
    <t>просечно давање физичких лица 2012.</t>
  </si>
  <si>
    <t>просечно давање правних лица 2012.</t>
  </si>
  <si>
    <t>ДС/ЛСВ/СДПС</t>
  </si>
  <si>
    <t>СПС/ПУПС/ЈС</t>
  </si>
  <si>
    <t>Преокрет</t>
  </si>
  <si>
    <t>УРС</t>
  </si>
  <si>
    <t>Укупно</t>
  </si>
  <si>
    <t>%</t>
  </si>
  <si>
    <t>Расположивост средстава по листама</t>
  </si>
  <si>
    <t>ПСС</t>
  </si>
  <si>
    <t>СНС/НС/ПСС</t>
  </si>
  <si>
    <t>Објављени подаци о примљеним прилозима и чланаринама већим од просечне плате у Републици у 2011 и 2012 (подаци до 5. маја 2012)</t>
  </si>
  <si>
    <t>прив суб 2011</t>
  </si>
  <si>
    <t>прив суб 2011 дин</t>
  </si>
  <si>
    <t>просечно давање физ лица 2011.</t>
  </si>
  <si>
    <t>просечно давање прив суб 2011.</t>
  </si>
  <si>
    <t>број  давања 2011.</t>
  </si>
  <si>
    <t>број давања 5. мај 2012.</t>
  </si>
  <si>
    <t>укупно 2011 дин</t>
  </si>
  <si>
    <t>укупно 5. мај 2012 дин.</t>
  </si>
  <si>
    <t>прив суб 2012.</t>
  </si>
  <si>
    <t>прилози правних лица 2012. дин</t>
  </si>
  <si>
    <t>Годишњи извештај за 2011 на сајту</t>
  </si>
  <si>
    <t>Није објављен</t>
  </si>
  <si>
    <t>Објављен</t>
  </si>
  <si>
    <t>листа</t>
  </si>
  <si>
    <t>донације</t>
  </si>
  <si>
    <t>удео</t>
  </si>
  <si>
    <t>буџ парл</t>
  </si>
  <si>
    <t>буџ пред</t>
  </si>
  <si>
    <t>буџ АПВ к</t>
  </si>
  <si>
    <t>буџ АПВ л</t>
  </si>
  <si>
    <t>буџ лок</t>
  </si>
  <si>
    <t>укупно</t>
  </si>
  <si>
    <t>Напомена: Колона "донације" означава објављене прилоге и чланарине веће од просечне зараде, који су прикупљени током 2012. Подаци о приходима из буџета су процењени на основу расположивих података и не морају одражавати стварно стање.</t>
  </si>
  <si>
    <t xml:space="preserve">подаци и процене: Транспарентност - Србија, Београд, 6. мај 2012. Подаци прикупљени у оквиру следећих пројекат: Мониторинг финансирања изборне кампање, који се спроводи уз подршку IFES, средствима USAID; Мониторинг прве године примене Закона о финансирању политичких активности (уз подршку британском министарства спољних послова и регионалног истраживања Transparency International CRINIS у земљама западног Балкана. Изнети ставови не морају одражавати став донатора. </t>
  </si>
  <si>
    <t>Information published on parties' web - pages - donations bigger than average salary in 2012 (till May 5th 2012)</t>
  </si>
  <si>
    <t>party</t>
  </si>
  <si>
    <t>no. of donors 2011</t>
  </si>
  <si>
    <t>Total value in 2011</t>
  </si>
  <si>
    <t>firms 2011</t>
  </si>
  <si>
    <t>firms 2011 (RSD)</t>
  </si>
  <si>
    <t>average donation in 2011 individuals</t>
  </si>
  <si>
    <t>average donation in 2011 firms</t>
  </si>
  <si>
    <t>no. of donors 2012</t>
  </si>
  <si>
    <t>income from donations 2012</t>
  </si>
  <si>
    <t>firms donors in 2012</t>
  </si>
  <si>
    <t>firms' contributions in 2012</t>
  </si>
  <si>
    <t>average donation individuals 2012</t>
  </si>
  <si>
    <t>average donation firms 2012</t>
  </si>
  <si>
    <t>Party published annual financial report on web-page</t>
  </si>
  <si>
    <t>Y</t>
  </si>
  <si>
    <t>N</t>
  </si>
  <si>
    <t>DS</t>
  </si>
  <si>
    <t>SNS</t>
  </si>
  <si>
    <t>DSS</t>
  </si>
  <si>
    <t>SPS</t>
  </si>
  <si>
    <t>G17 Plus</t>
  </si>
  <si>
    <t>SRS</t>
  </si>
  <si>
    <t>LDP</t>
  </si>
  <si>
    <t>PUPS</t>
  </si>
  <si>
    <t>LSV</t>
  </si>
  <si>
    <t>NS</t>
  </si>
  <si>
    <t>SPO</t>
  </si>
  <si>
    <t>SDPS</t>
  </si>
  <si>
    <t>JS</t>
  </si>
  <si>
    <t>SVM</t>
  </si>
  <si>
    <t>SDU</t>
  </si>
  <si>
    <t>PSS</t>
  </si>
  <si>
    <t>Total</t>
  </si>
  <si>
    <t>Availability of known funds during campaign per electoral lists/coalitions</t>
  </si>
  <si>
    <t>list</t>
  </si>
  <si>
    <t>donations</t>
  </si>
  <si>
    <t>share</t>
  </si>
  <si>
    <t>budg. Parliam.</t>
  </si>
  <si>
    <t>budg. Presid.</t>
  </si>
  <si>
    <t>budg. APV k.</t>
  </si>
  <si>
    <t>budg. APV l</t>
  </si>
  <si>
    <t>budg. Loc.</t>
  </si>
  <si>
    <t>DS/LSV/SDPS</t>
  </si>
  <si>
    <t>SNS/NS/PSS</t>
  </si>
  <si>
    <t>SPS/PUPS/JS</t>
  </si>
  <si>
    <t>LDP/SPO</t>
  </si>
  <si>
    <t>URS</t>
  </si>
  <si>
    <t>Note: Column "donations" presnts information published by political parties on the basis of their legal duty (to publish any contribution bigger than average salary) - data for 2012, till May 5th. Information about income from various budgets are estimated on the basis of available information and rules set by the law and actual situation may differ, in particula for local budgets.</t>
  </si>
  <si>
    <t xml:space="preserve">Data and estimations: Transparency Serbia, Belgrade, May 6th 2012. Information collected within the projects: Monitoring of election campaign financing (supported by IFES and USAID); First year of implementation of Law on financing of political activities (supported by UK Foreign ministry) and TI regional research CRINIS. All statements are of TS and do not neccessarily reflect statements of donors.. </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</si>
</sst>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Дин.&quot;;\-#,##0\ &quot;Дин.&quot;"/>
    <numFmt numFmtId="165" formatCode="#,##0\ &quot;Дин.&quot;;[Red]\-#,##0\ &quot;Дин.&quot;"/>
    <numFmt numFmtId="166" formatCode="#,##0.00\ &quot;Дин.&quot;;\-#,##0.00\ &quot;Дин.&quot;"/>
    <numFmt numFmtId="167" formatCode="#,##0.00\ &quot;Дин.&quot;;[Red]\-#,##0.00\ &quot;Дин.&quot;"/>
    <numFmt numFmtId="168" formatCode="_-* #,##0\ &quot;Дин.&quot;_-;\-* #,##0\ &quot;Дин.&quot;_-;_-* &quot;-&quot;\ &quot;Дин.&quot;_-;_-@_-"/>
    <numFmt numFmtId="169" formatCode="_-* #,##0\ _Д_и_н_._-;\-* #,##0\ _Д_и_н_._-;_-* &quot;-&quot;\ _Д_и_н_._-;_-@_-"/>
    <numFmt numFmtId="170" formatCode="_-* #,##0.00\ &quot;Дин.&quot;_-;\-* #,##0.00\ &quot;Дин.&quot;_-;_-* &quot;-&quot;??\ &quot;Дин.&quot;_-;_-@_-"/>
    <numFmt numFmtId="171" formatCode="_-* #,##0.00\ _Д_и_н_._-;\-* #,##0.00\ _Д_и_н_._-;_-* &quot;-&quot;??\ _Д_и_н_.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quot;Yes&quot;;&quot;Yes&quot;;&quot;No&quot;"/>
    <numFmt numFmtId="181" formatCode="&quot;True&quot;;&quot;True&quot;;&quot;False&quot;"/>
    <numFmt numFmtId="182" formatCode="&quot;On&quot;;&quot;On&quot;;&quot;Off&quot;"/>
    <numFmt numFmtId="183" formatCode="[$€-2]\ #,##0.00_);[Red]\([$€-2]\ #,##0.00\)"/>
    <numFmt numFmtId="184" formatCode="mmm/yyyy"/>
    <numFmt numFmtId="185" formatCode="[$-C1A]d\.\ mmmm\ yyyy"/>
  </numFmts>
  <fonts count="40">
    <font>
      <sz val="10"/>
      <name val="Arial"/>
      <family val="0"/>
    </font>
    <font>
      <sz val="11"/>
      <color indexed="8"/>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name val="Calibri"/>
      <family val="2"/>
    </font>
    <font>
      <sz val="9"/>
      <name val="Calibri"/>
      <family val="2"/>
    </font>
    <font>
      <b/>
      <sz val="8"/>
      <name val="Calibri"/>
      <family val="2"/>
    </font>
    <font>
      <sz val="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8" fillId="0" borderId="0" applyNumberFormat="0" applyFill="0" applyBorder="0" applyAlignment="0" applyProtection="0"/>
    <xf numFmtId="0" fontId="29" fillId="28"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29" borderId="1" applyNumberFormat="0" applyAlignment="0" applyProtection="0"/>
    <xf numFmtId="0" fontId="34" fillId="0" borderId="6" applyNumberFormat="0" applyFill="0" applyAlignment="0" applyProtection="0"/>
    <xf numFmtId="0" fontId="35" fillId="30" borderId="0" applyNumberFormat="0" applyBorder="0" applyAlignment="0" applyProtection="0"/>
    <xf numFmtId="0" fontId="0" fillId="31" borderId="7" applyNumberFormat="0" applyFont="0" applyAlignment="0" applyProtection="0"/>
    <xf numFmtId="0" fontId="36" fillId="26"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9">
    <xf numFmtId="0" fontId="0" fillId="0" borderId="0" xfId="0" applyAlignment="1">
      <alignment/>
    </xf>
    <xf numFmtId="0" fontId="19" fillId="0" borderId="10" xfId="0" applyFont="1" applyBorder="1" applyAlignment="1">
      <alignment wrapText="1"/>
    </xf>
    <xf numFmtId="0" fontId="20" fillId="0" borderId="10" xfId="0" applyFont="1" applyBorder="1" applyAlignment="1">
      <alignment/>
    </xf>
    <xf numFmtId="3" fontId="20" fillId="0" borderId="10" xfId="0" applyNumberFormat="1" applyFont="1" applyBorder="1" applyAlignment="1">
      <alignment/>
    </xf>
    <xf numFmtId="0" fontId="20" fillId="0" borderId="0" xfId="0" applyFont="1" applyAlignment="1">
      <alignment/>
    </xf>
    <xf numFmtId="3" fontId="20" fillId="0" borderId="10" xfId="0" applyNumberFormat="1" applyFont="1" applyFill="1" applyBorder="1" applyAlignment="1">
      <alignment/>
    </xf>
    <xf numFmtId="3" fontId="19" fillId="0" borderId="10" xfId="0" applyNumberFormat="1" applyFont="1" applyBorder="1" applyAlignment="1">
      <alignment/>
    </xf>
    <xf numFmtId="3" fontId="19" fillId="0" borderId="10" xfId="0" applyNumberFormat="1" applyFont="1" applyBorder="1" applyAlignment="1">
      <alignment wrapText="1"/>
    </xf>
    <xf numFmtId="0" fontId="20" fillId="0" borderId="10" xfId="0" applyFont="1" applyBorder="1" applyAlignment="1">
      <alignment wrapText="1"/>
    </xf>
    <xf numFmtId="3" fontId="19" fillId="0" borderId="11" xfId="0" applyNumberFormat="1" applyFont="1" applyBorder="1" applyAlignment="1">
      <alignment/>
    </xf>
    <xf numFmtId="3" fontId="19" fillId="0" borderId="12" xfId="0" applyNumberFormat="1" applyFont="1" applyBorder="1" applyAlignment="1">
      <alignment/>
    </xf>
    <xf numFmtId="3" fontId="19" fillId="0" borderId="11" xfId="0" applyNumberFormat="1" applyFont="1" applyBorder="1" applyAlignment="1">
      <alignment horizontal="center"/>
    </xf>
    <xf numFmtId="3" fontId="19" fillId="0" borderId="12" xfId="0" applyNumberFormat="1" applyFont="1" applyBorder="1" applyAlignment="1">
      <alignment horizontal="center"/>
    </xf>
    <xf numFmtId="3" fontId="20" fillId="0" borderId="10" xfId="0" applyNumberFormat="1" applyFont="1" applyBorder="1" applyAlignment="1">
      <alignment horizontal="right"/>
    </xf>
    <xf numFmtId="3" fontId="20" fillId="0" borderId="10" xfId="0" applyNumberFormat="1" applyFont="1" applyBorder="1" applyAlignment="1">
      <alignment horizontal="right" wrapText="1"/>
    </xf>
    <xf numFmtId="3" fontId="20" fillId="0" borderId="10" xfId="0" applyNumberFormat="1" applyFont="1" applyBorder="1" applyAlignment="1">
      <alignment horizontal="right" vertical="center" wrapText="1"/>
    </xf>
    <xf numFmtId="3" fontId="20" fillId="0" borderId="0" xfId="0" applyNumberFormat="1" applyFont="1" applyAlignment="1">
      <alignment horizontal="right"/>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xf>
    <xf numFmtId="3" fontId="20" fillId="0" borderId="10" xfId="0" applyNumberFormat="1" applyFont="1" applyFill="1" applyBorder="1" applyAlignment="1">
      <alignment horizontal="right" wrapText="1"/>
    </xf>
    <xf numFmtId="3" fontId="19" fillId="0" borderId="10" xfId="0" applyNumberFormat="1" applyFont="1" applyBorder="1" applyAlignment="1">
      <alignment horizontal="right"/>
    </xf>
    <xf numFmtId="3" fontId="19" fillId="0" borderId="10" xfId="0" applyNumberFormat="1" applyFont="1" applyBorder="1" applyAlignment="1">
      <alignment horizontal="right" wrapText="1"/>
    </xf>
    <xf numFmtId="0" fontId="19" fillId="0" borderId="12" xfId="0" applyFont="1" applyBorder="1" applyAlignment="1">
      <alignment/>
    </xf>
    <xf numFmtId="0" fontId="19" fillId="0" borderId="13" xfId="0" applyFont="1" applyBorder="1" applyAlignment="1">
      <alignment/>
    </xf>
    <xf numFmtId="0" fontId="20" fillId="0" borderId="10" xfId="0" applyFont="1" applyBorder="1" applyAlignment="1">
      <alignment horizontal="center" wrapText="1"/>
    </xf>
    <xf numFmtId="3" fontId="21" fillId="0" borderId="10" xfId="0" applyNumberFormat="1" applyFont="1" applyBorder="1" applyAlignment="1">
      <alignment/>
    </xf>
    <xf numFmtId="0" fontId="19" fillId="0" borderId="11" xfId="0" applyFont="1" applyBorder="1" applyAlignment="1">
      <alignment wrapText="1"/>
    </xf>
    <xf numFmtId="4" fontId="19" fillId="0" borderId="10" xfId="0" applyNumberFormat="1" applyFont="1" applyBorder="1" applyAlignment="1">
      <alignment horizontal="center" vertical="center" wrapText="1"/>
    </xf>
    <xf numFmtId="3" fontId="20" fillId="0" borderId="11" xfId="0" applyNumberFormat="1" applyFont="1" applyBorder="1" applyAlignment="1">
      <alignment/>
    </xf>
    <xf numFmtId="3" fontId="19" fillId="0" borderId="0" xfId="0" applyNumberFormat="1" applyFont="1" applyBorder="1" applyAlignment="1">
      <alignment/>
    </xf>
    <xf numFmtId="3" fontId="19" fillId="0" borderId="11" xfId="0" applyNumberFormat="1" applyFont="1" applyBorder="1" applyAlignment="1">
      <alignment/>
    </xf>
    <xf numFmtId="3" fontId="21" fillId="0" borderId="11" xfId="0" applyNumberFormat="1" applyFont="1" applyBorder="1" applyAlignment="1">
      <alignment horizontal="center"/>
    </xf>
    <xf numFmtId="3" fontId="21" fillId="0" borderId="12" xfId="0" applyNumberFormat="1" applyFont="1" applyBorder="1" applyAlignment="1">
      <alignment horizontal="center"/>
    </xf>
    <xf numFmtId="3" fontId="21" fillId="0" borderId="13" xfId="0" applyNumberFormat="1" applyFont="1" applyBorder="1" applyAlignment="1">
      <alignment horizontal="center"/>
    </xf>
    <xf numFmtId="3" fontId="21" fillId="0" borderId="10" xfId="0" applyNumberFormat="1" applyFont="1" applyBorder="1" applyAlignment="1">
      <alignment/>
    </xf>
    <xf numFmtId="3" fontId="22" fillId="0" borderId="10" xfId="0" applyNumberFormat="1" applyFont="1" applyBorder="1" applyAlignment="1">
      <alignment/>
    </xf>
    <xf numFmtId="3" fontId="21" fillId="0" borderId="12" xfId="0" applyNumberFormat="1" applyFont="1" applyBorder="1" applyAlignment="1">
      <alignment horizontal="center"/>
    </xf>
    <xf numFmtId="3" fontId="21" fillId="0" borderId="13" xfId="0" applyNumberFormat="1" applyFont="1" applyBorder="1" applyAlignment="1">
      <alignment horizontal="center"/>
    </xf>
    <xf numFmtId="0" fontId="21" fillId="0" borderId="11" xfId="0" applyFont="1" applyBorder="1" applyAlignment="1">
      <alignment horizontal="center"/>
    </xf>
    <xf numFmtId="0" fontId="21" fillId="0" borderId="13" xfId="0" applyFont="1" applyBorder="1" applyAlignment="1">
      <alignment horizontal="center"/>
    </xf>
    <xf numFmtId="4" fontId="22" fillId="0" borderId="10" xfId="0" applyNumberFormat="1" applyFont="1" applyBorder="1" applyAlignment="1">
      <alignment wrapText="1"/>
    </xf>
    <xf numFmtId="3" fontId="22" fillId="0" borderId="10" xfId="0" applyNumberFormat="1" applyFont="1" applyBorder="1" applyAlignment="1">
      <alignment wrapText="1"/>
    </xf>
    <xf numFmtId="4" fontId="22" fillId="0" borderId="10" xfId="0" applyNumberFormat="1" applyFont="1" applyBorder="1" applyAlignment="1">
      <alignment/>
    </xf>
    <xf numFmtId="3" fontId="22" fillId="0" borderId="10" xfId="0" applyNumberFormat="1" applyFont="1" applyBorder="1" applyAlignment="1">
      <alignment/>
    </xf>
    <xf numFmtId="4" fontId="22" fillId="0" borderId="10" xfId="0" applyNumberFormat="1" applyFont="1" applyBorder="1" applyAlignment="1">
      <alignment horizontal="center" wrapText="1"/>
    </xf>
    <xf numFmtId="0" fontId="21" fillId="0" borderId="11" xfId="0" applyFont="1" applyBorder="1" applyAlignment="1">
      <alignment horizontal="center" wrapText="1"/>
    </xf>
    <xf numFmtId="0" fontId="21" fillId="0" borderId="13" xfId="0" applyFont="1" applyBorder="1" applyAlignment="1">
      <alignment horizontal="center" wrapText="1"/>
    </xf>
    <xf numFmtId="0" fontId="22" fillId="0" borderId="14" xfId="0" applyFont="1" applyBorder="1" applyAlignment="1">
      <alignment horizontal="center" wrapText="1"/>
    </xf>
    <xf numFmtId="0" fontId="22" fillId="0" borderId="15" xfId="0" applyFont="1" applyBorder="1" applyAlignment="1">
      <alignment horizontal="center" wrapText="1"/>
    </xf>
    <xf numFmtId="0" fontId="22" fillId="0" borderId="16" xfId="0" applyFont="1" applyBorder="1" applyAlignment="1">
      <alignment horizontal="center" wrapText="1"/>
    </xf>
    <xf numFmtId="0" fontId="22" fillId="0" borderId="17" xfId="0" applyFont="1" applyBorder="1" applyAlignment="1">
      <alignment horizontal="center" wrapText="1"/>
    </xf>
    <xf numFmtId="0" fontId="22" fillId="0" borderId="0" xfId="0" applyFont="1" applyAlignment="1">
      <alignment/>
    </xf>
    <xf numFmtId="0" fontId="22" fillId="0" borderId="0" xfId="0" applyFont="1" applyAlignment="1">
      <alignment horizontal="center"/>
    </xf>
    <xf numFmtId="0" fontId="20" fillId="0" borderId="15" xfId="0" applyFont="1" applyBorder="1" applyAlignment="1">
      <alignment wrapText="1"/>
    </xf>
    <xf numFmtId="0" fontId="20" fillId="0" borderId="0" xfId="0" applyFont="1" applyBorder="1" applyAlignment="1">
      <alignment wrapText="1"/>
    </xf>
    <xf numFmtId="0" fontId="20" fillId="0" borderId="17" xfId="0" applyFont="1" applyBorder="1" applyAlignment="1">
      <alignment wrapText="1"/>
    </xf>
    <xf numFmtId="0" fontId="20" fillId="0" borderId="18" xfId="0" applyFont="1" applyBorder="1" applyAlignment="1">
      <alignment wrapText="1"/>
    </xf>
    <xf numFmtId="0" fontId="20" fillId="0" borderId="19" xfId="0" applyFont="1" applyBorder="1" applyAlignment="1">
      <alignment wrapText="1"/>
    </xf>
    <xf numFmtId="0" fontId="20" fillId="0" borderId="20" xfId="0" applyFont="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36"/>
  <sheetViews>
    <sheetView tabSelected="1" view="pageLayout" workbookViewId="0" topLeftCell="A13">
      <selection activeCell="C13" sqref="C13"/>
    </sheetView>
  </sheetViews>
  <sheetFormatPr defaultColWidth="9.140625" defaultRowHeight="12.75"/>
  <cols>
    <col min="1" max="1" width="10.8515625" style="4" customWidth="1"/>
    <col min="2" max="2" width="5.00390625" style="4" customWidth="1"/>
    <col min="3" max="3" width="11.57421875" style="4" customWidth="1"/>
    <col min="4" max="4" width="5.00390625" style="4" customWidth="1"/>
    <col min="5" max="5" width="9.140625" style="4" customWidth="1"/>
    <col min="6" max="6" width="9.7109375" style="4" customWidth="1"/>
    <col min="7" max="7" width="8.57421875" style="4" customWidth="1"/>
    <col min="8" max="8" width="8.140625" style="4" customWidth="1"/>
    <col min="9" max="9" width="9.28125" style="4" customWidth="1"/>
    <col min="10" max="10" width="6.421875" style="4" customWidth="1"/>
    <col min="11" max="11" width="9.28125" style="4" customWidth="1"/>
    <col min="12" max="13" width="9.7109375" style="4" customWidth="1"/>
    <col min="14" max="14" width="11.140625" style="4" customWidth="1"/>
    <col min="15" max="15" width="10.00390625" style="4" customWidth="1"/>
    <col min="16" max="16" width="10.00390625" style="4" bestFit="1" customWidth="1"/>
    <col min="17" max="17" width="9.140625" style="4" customWidth="1"/>
    <col min="18" max="21" width="9.140625" style="4" hidden="1" customWidth="1"/>
    <col min="22" max="16384" width="9.140625" style="4" customWidth="1"/>
  </cols>
  <sheetData>
    <row r="1" spans="1:21" ht="12">
      <c r="A1" s="11" t="s">
        <v>53</v>
      </c>
      <c r="B1" s="12"/>
      <c r="C1" s="12"/>
      <c r="D1" s="12"/>
      <c r="E1" s="12"/>
      <c r="F1" s="12"/>
      <c r="G1" s="12"/>
      <c r="H1" s="12"/>
      <c r="I1" s="12"/>
      <c r="J1" s="12"/>
      <c r="K1" s="12"/>
      <c r="L1" s="12"/>
      <c r="M1" s="12"/>
      <c r="N1" s="12"/>
      <c r="O1" s="10"/>
      <c r="P1" s="10"/>
      <c r="Q1" s="22"/>
      <c r="R1" s="22"/>
      <c r="S1" s="22"/>
      <c r="T1" s="22"/>
      <c r="U1" s="23"/>
    </row>
    <row r="2" spans="1:18" ht="51" customHeight="1">
      <c r="A2" s="7" t="s">
        <v>54</v>
      </c>
      <c r="B2" s="1" t="s">
        <v>55</v>
      </c>
      <c r="C2" s="1" t="s">
        <v>56</v>
      </c>
      <c r="D2" s="1" t="s">
        <v>57</v>
      </c>
      <c r="E2" s="1" t="s">
        <v>58</v>
      </c>
      <c r="F2" s="1" t="s">
        <v>59</v>
      </c>
      <c r="G2" s="26" t="s">
        <v>60</v>
      </c>
      <c r="H2" s="7" t="s">
        <v>61</v>
      </c>
      <c r="I2" s="7" t="s">
        <v>62</v>
      </c>
      <c r="J2" s="7" t="s">
        <v>63</v>
      </c>
      <c r="K2" s="7" t="s">
        <v>64</v>
      </c>
      <c r="L2" s="7" t="s">
        <v>65</v>
      </c>
      <c r="M2" s="7" t="s">
        <v>66</v>
      </c>
      <c r="N2" s="7" t="s">
        <v>67</v>
      </c>
      <c r="R2" s="3">
        <v>551176</v>
      </c>
    </row>
    <row r="3" spans="1:18" ht="12">
      <c r="A3" s="3" t="s">
        <v>70</v>
      </c>
      <c r="B3" s="3">
        <v>219</v>
      </c>
      <c r="C3" s="27">
        <v>30136591.669999998</v>
      </c>
      <c r="D3" s="3">
        <v>6</v>
      </c>
      <c r="E3" s="3">
        <v>13339911.02</v>
      </c>
      <c r="F3" s="3">
        <f>(C3-E3)/(B3-D3)</f>
        <v>78857.65563380282</v>
      </c>
      <c r="G3" s="28">
        <f>E3/D3</f>
        <v>2223318.5033333334</v>
      </c>
      <c r="H3" s="13">
        <v>418</v>
      </c>
      <c r="I3" s="13">
        <v>72837651.02</v>
      </c>
      <c r="J3" s="14">
        <v>23</v>
      </c>
      <c r="K3" s="15">
        <v>35572917.15</v>
      </c>
      <c r="L3" s="14">
        <f>_xlfn.IFERROR((I3-K3)/(H3-J3),0)</f>
        <v>94341.09840506328</v>
      </c>
      <c r="M3" s="13">
        <f>_xlfn.IFERROR(K3/J3,0)</f>
        <v>1546648.5717391304</v>
      </c>
      <c r="N3" s="13" t="s">
        <v>68</v>
      </c>
      <c r="R3" s="3">
        <v>0</v>
      </c>
    </row>
    <row r="4" spans="1:18" ht="12">
      <c r="A4" s="3" t="s">
        <v>71</v>
      </c>
      <c r="B4" s="3">
        <v>19</v>
      </c>
      <c r="C4" s="6">
        <v>1167260</v>
      </c>
      <c r="D4" s="3">
        <v>1</v>
      </c>
      <c r="E4" s="3">
        <v>200000</v>
      </c>
      <c r="F4" s="3">
        <f>(C4-E4)/(B4-D4)</f>
        <v>53736.666666666664</v>
      </c>
      <c r="G4" s="28">
        <f>E4/D4</f>
        <v>200000</v>
      </c>
      <c r="H4" s="13">
        <v>1</v>
      </c>
      <c r="I4" s="13">
        <v>500000</v>
      </c>
      <c r="J4" s="14">
        <v>1</v>
      </c>
      <c r="K4" s="15">
        <v>500000</v>
      </c>
      <c r="L4" s="14">
        <f>_xlfn.IFERROR((I4-K4)/(H4-J4),0)</f>
        <v>0</v>
      </c>
      <c r="M4" s="13">
        <f>_xlfn.IFERROR(K4/J4,0)</f>
        <v>500000</v>
      </c>
      <c r="N4" s="13" t="s">
        <v>68</v>
      </c>
      <c r="R4" s="3">
        <v>204878</v>
      </c>
    </row>
    <row r="5" spans="1:18" ht="12">
      <c r="A5" s="3" t="s">
        <v>72</v>
      </c>
      <c r="B5" s="3">
        <v>3</v>
      </c>
      <c r="C5" s="6">
        <v>134782.23</v>
      </c>
      <c r="D5" s="3">
        <v>0</v>
      </c>
      <c r="E5" s="3">
        <v>0</v>
      </c>
      <c r="F5" s="3">
        <f>(C5-E5)/(B5-D5)</f>
        <v>44927.41</v>
      </c>
      <c r="G5" s="28">
        <v>0</v>
      </c>
      <c r="H5" s="13">
        <v>98</v>
      </c>
      <c r="I5" s="13">
        <v>6970228</v>
      </c>
      <c r="J5" s="14">
        <v>2</v>
      </c>
      <c r="K5" s="15">
        <v>200000</v>
      </c>
      <c r="L5" s="14">
        <f>_xlfn.IFERROR((I5-K5)/(H5-J5),0)</f>
        <v>70523.20833333333</v>
      </c>
      <c r="M5" s="13">
        <f>_xlfn.IFERROR(K5/J5,0)</f>
        <v>100000</v>
      </c>
      <c r="N5" s="13" t="s">
        <v>68</v>
      </c>
      <c r="R5" s="3">
        <v>0</v>
      </c>
    </row>
    <row r="6" spans="1:18" ht="12">
      <c r="A6" s="3" t="s">
        <v>73</v>
      </c>
      <c r="B6" s="3">
        <v>9</v>
      </c>
      <c r="C6" s="6">
        <v>3200000</v>
      </c>
      <c r="D6" s="3">
        <v>1</v>
      </c>
      <c r="E6" s="3">
        <v>500000</v>
      </c>
      <c r="F6" s="3">
        <f>(C6-E6)/(B6-D6)</f>
        <v>337500</v>
      </c>
      <c r="G6" s="28">
        <f>E6/D6</f>
        <v>500000</v>
      </c>
      <c r="H6" s="13">
        <v>23</v>
      </c>
      <c r="I6" s="16">
        <v>8095050</v>
      </c>
      <c r="J6" s="14">
        <v>0</v>
      </c>
      <c r="K6" s="15">
        <v>0</v>
      </c>
      <c r="L6" s="14">
        <f>_xlfn.IFERROR((I6-K6)/(H6-J6),0)</f>
        <v>351958.6956521739</v>
      </c>
      <c r="M6" s="13">
        <f>_xlfn.IFERROR(K6/J6,0)</f>
        <v>0</v>
      </c>
      <c r="N6" s="13" t="s">
        <v>69</v>
      </c>
      <c r="R6" s="3">
        <v>132000</v>
      </c>
    </row>
    <row r="7" spans="1:18" ht="12">
      <c r="A7" s="3" t="s">
        <v>74</v>
      </c>
      <c r="B7" s="3">
        <v>130</v>
      </c>
      <c r="C7" s="6">
        <v>24886823.14</v>
      </c>
      <c r="D7" s="3">
        <v>5</v>
      </c>
      <c r="E7" s="3">
        <v>11088123</v>
      </c>
      <c r="F7" s="3">
        <f>(C7-E7)/(B7-D7)</f>
        <v>110389.60112</v>
      </c>
      <c r="G7" s="28">
        <f>E7/D7</f>
        <v>2217624.6</v>
      </c>
      <c r="H7" s="13">
        <v>2</v>
      </c>
      <c r="I7" s="13">
        <v>132000</v>
      </c>
      <c r="J7" s="14">
        <v>0</v>
      </c>
      <c r="K7" s="15">
        <v>0</v>
      </c>
      <c r="L7" s="14">
        <f>_xlfn.IFERROR((I7-K7)/(H7-J7),0)</f>
        <v>66000</v>
      </c>
      <c r="M7" s="13">
        <f>_xlfn.IFERROR(K7/J7,0)</f>
        <v>0</v>
      </c>
      <c r="N7" s="13" t="s">
        <v>69</v>
      </c>
      <c r="R7" s="3">
        <v>0</v>
      </c>
    </row>
    <row r="8" spans="1:18" ht="12">
      <c r="A8" s="3" t="s">
        <v>75</v>
      </c>
      <c r="B8" s="3">
        <v>0</v>
      </c>
      <c r="C8" s="6">
        <v>0</v>
      </c>
      <c r="D8" s="3">
        <v>0</v>
      </c>
      <c r="E8" s="3">
        <v>0</v>
      </c>
      <c r="F8" s="3">
        <v>0</v>
      </c>
      <c r="G8" s="28">
        <v>0</v>
      </c>
      <c r="H8" s="13">
        <v>20</v>
      </c>
      <c r="I8" s="13">
        <v>8356500</v>
      </c>
      <c r="J8" s="14">
        <v>0</v>
      </c>
      <c r="K8" s="15">
        <v>0</v>
      </c>
      <c r="L8" s="14">
        <f>_xlfn.IFERROR((I8-K8)/(H8-J8),0)</f>
        <v>417825</v>
      </c>
      <c r="M8" s="13">
        <f>_xlfn.IFERROR(K8/J8,0)</f>
        <v>0</v>
      </c>
      <c r="N8" s="13" t="s">
        <v>68</v>
      </c>
      <c r="R8" s="3">
        <v>0</v>
      </c>
    </row>
    <row r="9" spans="1:18" ht="12">
      <c r="A9" s="3" t="s">
        <v>76</v>
      </c>
      <c r="B9" s="3">
        <v>0</v>
      </c>
      <c r="C9" s="6">
        <v>0</v>
      </c>
      <c r="D9" s="3">
        <v>0</v>
      </c>
      <c r="E9" s="3">
        <v>0</v>
      </c>
      <c r="F9" s="3">
        <v>0</v>
      </c>
      <c r="G9" s="28">
        <v>0</v>
      </c>
      <c r="H9" s="13">
        <v>26</v>
      </c>
      <c r="I9" s="17">
        <v>14135800</v>
      </c>
      <c r="J9" s="14">
        <v>2</v>
      </c>
      <c r="K9" s="15">
        <v>1715000</v>
      </c>
      <c r="L9" s="14">
        <f>_xlfn.IFERROR((I9-K9)/(H9-J9),0)</f>
        <v>517533.3333333333</v>
      </c>
      <c r="M9" s="13">
        <f>_xlfn.IFERROR(K9/J9,0)</f>
        <v>857500</v>
      </c>
      <c r="N9" s="13" t="s">
        <v>68</v>
      </c>
      <c r="R9" s="3">
        <v>0</v>
      </c>
    </row>
    <row r="10" spans="1:18" ht="12">
      <c r="A10" s="3" t="s">
        <v>77</v>
      </c>
      <c r="B10" s="3">
        <v>0</v>
      </c>
      <c r="C10" s="6">
        <v>0</v>
      </c>
      <c r="D10" s="3">
        <v>0</v>
      </c>
      <c r="E10" s="3">
        <v>0</v>
      </c>
      <c r="F10" s="3">
        <v>0</v>
      </c>
      <c r="G10" s="28">
        <v>0</v>
      </c>
      <c r="H10" s="13">
        <v>0</v>
      </c>
      <c r="I10" s="13">
        <v>0</v>
      </c>
      <c r="J10" s="14">
        <v>0</v>
      </c>
      <c r="K10" s="15">
        <v>0</v>
      </c>
      <c r="L10" s="14">
        <f>_xlfn.IFERROR((I10-K10)/(H10-J10),0)</f>
        <v>0</v>
      </c>
      <c r="M10" s="13">
        <f>_xlfn.IFERROR(K10/J10,0)</f>
        <v>0</v>
      </c>
      <c r="N10" s="13" t="s">
        <v>69</v>
      </c>
      <c r="R10" s="3">
        <v>0</v>
      </c>
    </row>
    <row r="11" spans="1:18" ht="12">
      <c r="A11" s="3" t="s">
        <v>78</v>
      </c>
      <c r="B11" s="3">
        <v>0</v>
      </c>
      <c r="C11" s="6">
        <v>0</v>
      </c>
      <c r="D11" s="3">
        <v>0</v>
      </c>
      <c r="E11" s="3">
        <v>0</v>
      </c>
      <c r="F11" s="3">
        <v>0</v>
      </c>
      <c r="G11" s="28">
        <v>0</v>
      </c>
      <c r="H11" s="13">
        <v>133</v>
      </c>
      <c r="I11" s="13">
        <v>31382000</v>
      </c>
      <c r="J11" s="14">
        <v>4</v>
      </c>
      <c r="K11" s="15">
        <v>15100000</v>
      </c>
      <c r="L11" s="14">
        <f>_xlfn.IFERROR((I11-K11)/(H11-J11),0)</f>
        <v>126217.0542635659</v>
      </c>
      <c r="M11" s="13">
        <f>_xlfn.IFERROR(K11/J11,0)</f>
        <v>3775000</v>
      </c>
      <c r="N11" s="13" t="s">
        <v>68</v>
      </c>
      <c r="R11" s="3">
        <v>0</v>
      </c>
    </row>
    <row r="12" spans="1:18" ht="12">
      <c r="A12" s="3" t="s">
        <v>79</v>
      </c>
      <c r="B12" s="3">
        <v>0</v>
      </c>
      <c r="C12" s="6">
        <v>0</v>
      </c>
      <c r="D12" s="3">
        <v>0</v>
      </c>
      <c r="E12" s="3">
        <v>0</v>
      </c>
      <c r="F12" s="3">
        <v>0</v>
      </c>
      <c r="G12" s="28">
        <v>0</v>
      </c>
      <c r="H12" s="13">
        <v>0</v>
      </c>
      <c r="I12" s="13">
        <v>0</v>
      </c>
      <c r="J12" s="14">
        <v>0</v>
      </c>
      <c r="K12" s="15">
        <v>0</v>
      </c>
      <c r="L12" s="14">
        <f>_xlfn.IFERROR((I12-K12)/(H12-J12),0)</f>
        <v>0</v>
      </c>
      <c r="M12" s="13">
        <f>_xlfn.IFERROR(K12/J12,0)</f>
        <v>0</v>
      </c>
      <c r="N12" s="13" t="s">
        <v>69</v>
      </c>
      <c r="R12" s="3">
        <v>351000</v>
      </c>
    </row>
    <row r="13" spans="1:18" ht="12">
      <c r="A13" s="3" t="s">
        <v>80</v>
      </c>
      <c r="B13" s="3">
        <v>4</v>
      </c>
      <c r="C13" s="6">
        <v>230000</v>
      </c>
      <c r="D13" s="3">
        <v>0</v>
      </c>
      <c r="E13" s="3">
        <v>0</v>
      </c>
      <c r="F13" s="3">
        <f>(C13-E13)/(B13-D13)</f>
        <v>57500</v>
      </c>
      <c r="G13" s="28">
        <v>0</v>
      </c>
      <c r="H13" s="13">
        <v>10</v>
      </c>
      <c r="I13" s="13">
        <v>722000</v>
      </c>
      <c r="J13" s="14">
        <v>1</v>
      </c>
      <c r="K13" s="17">
        <v>115000</v>
      </c>
      <c r="L13" s="14">
        <f>_xlfn.IFERROR((I13-K13)/(H13-J13),0)</f>
        <v>67444.44444444444</v>
      </c>
      <c r="M13" s="13">
        <f>_xlfn.IFERROR(K13/J13,0)</f>
        <v>115000</v>
      </c>
      <c r="N13" s="13" t="s">
        <v>69</v>
      </c>
      <c r="R13" s="3">
        <v>50000</v>
      </c>
    </row>
    <row r="14" spans="1:18" ht="12">
      <c r="A14" s="5" t="s">
        <v>81</v>
      </c>
      <c r="B14" s="3">
        <v>0</v>
      </c>
      <c r="C14" s="6">
        <v>0</v>
      </c>
      <c r="D14" s="3">
        <v>0</v>
      </c>
      <c r="E14" s="3">
        <v>0</v>
      </c>
      <c r="F14" s="3">
        <v>0</v>
      </c>
      <c r="G14" s="28">
        <v>0</v>
      </c>
      <c r="H14" s="18">
        <v>10</v>
      </c>
      <c r="I14" s="18">
        <v>1661000</v>
      </c>
      <c r="J14" s="19">
        <v>1</v>
      </c>
      <c r="K14" s="19">
        <v>940000</v>
      </c>
      <c r="L14" s="14">
        <f>_xlfn.IFERROR((I14-K14)/(H14-J14),0)</f>
        <v>80111.11111111111</v>
      </c>
      <c r="M14" s="18">
        <f>_xlfn.IFERROR(K14/J14,0)</f>
        <v>940000</v>
      </c>
      <c r="N14" s="13" t="s">
        <v>68</v>
      </c>
      <c r="R14" s="3">
        <v>1291650</v>
      </c>
    </row>
    <row r="15" spans="1:18" ht="12">
      <c r="A15" s="5" t="s">
        <v>82</v>
      </c>
      <c r="B15" s="3">
        <v>0</v>
      </c>
      <c r="C15" s="6">
        <v>0</v>
      </c>
      <c r="D15" s="3">
        <v>0</v>
      </c>
      <c r="E15" s="3">
        <v>0</v>
      </c>
      <c r="F15" s="3">
        <v>0</v>
      </c>
      <c r="G15" s="28">
        <v>0</v>
      </c>
      <c r="H15" s="18">
        <v>20</v>
      </c>
      <c r="I15" s="18">
        <v>4162650</v>
      </c>
      <c r="J15" s="19">
        <v>2</v>
      </c>
      <c r="K15" s="19">
        <v>1450000</v>
      </c>
      <c r="L15" s="14">
        <f>_xlfn.IFERROR((I15-K15)/(H15-J15),0)</f>
        <v>150702.77777777778</v>
      </c>
      <c r="M15" s="18">
        <f>_xlfn.IFERROR(K15/J15,0)</f>
        <v>725000</v>
      </c>
      <c r="N15" s="13" t="s">
        <v>68</v>
      </c>
      <c r="R15" s="3">
        <v>166184.5</v>
      </c>
    </row>
    <row r="16" spans="1:18" ht="12">
      <c r="A16" s="5" t="s">
        <v>83</v>
      </c>
      <c r="B16" s="3">
        <v>0</v>
      </c>
      <c r="C16" s="6">
        <v>0</v>
      </c>
      <c r="D16" s="3">
        <v>0</v>
      </c>
      <c r="E16" s="3">
        <v>0</v>
      </c>
      <c r="F16" s="3">
        <v>0</v>
      </c>
      <c r="G16" s="28">
        <v>0</v>
      </c>
      <c r="H16" s="18">
        <v>10</v>
      </c>
      <c r="I16" s="18">
        <v>473609</v>
      </c>
      <c r="J16" s="19">
        <v>0</v>
      </c>
      <c r="K16" s="19">
        <v>0</v>
      </c>
      <c r="L16" s="14">
        <f>_xlfn.IFERROR((I16-K16)/(H16-J16),0)</f>
        <v>47360.9</v>
      </c>
      <c r="M16" s="18">
        <f>_xlfn.IFERROR(K16/J16,0)</f>
        <v>0</v>
      </c>
      <c r="N16" s="13" t="s">
        <v>68</v>
      </c>
      <c r="R16" s="3">
        <v>0</v>
      </c>
    </row>
    <row r="17" spans="1:18" ht="12">
      <c r="A17" s="3" t="s">
        <v>84</v>
      </c>
      <c r="B17" s="3">
        <v>0</v>
      </c>
      <c r="C17" s="6">
        <v>0</v>
      </c>
      <c r="D17" s="3">
        <v>0</v>
      </c>
      <c r="E17" s="3">
        <v>0</v>
      </c>
      <c r="F17" s="3">
        <v>0</v>
      </c>
      <c r="G17" s="28">
        <v>0</v>
      </c>
      <c r="H17" s="13">
        <v>0</v>
      </c>
      <c r="I17" s="13">
        <v>0</v>
      </c>
      <c r="J17" s="14">
        <v>0</v>
      </c>
      <c r="K17" s="14">
        <v>0</v>
      </c>
      <c r="L17" s="14">
        <f>_xlfn.IFERROR((I17-K17)/(H17-J17),0)</f>
        <v>0</v>
      </c>
      <c r="M17" s="13">
        <f>_xlfn.IFERROR(K17/J17,0)</f>
        <v>0</v>
      </c>
      <c r="N17" s="13" t="s">
        <v>69</v>
      </c>
      <c r="R17" s="6">
        <f>SUM(R2:R16)</f>
        <v>2746888.5</v>
      </c>
    </row>
    <row r="18" spans="1:18" ht="12">
      <c r="A18" s="3" t="s">
        <v>85</v>
      </c>
      <c r="B18" s="3"/>
      <c r="C18" s="6">
        <v>0</v>
      </c>
      <c r="D18" s="3">
        <v>0</v>
      </c>
      <c r="E18" s="3">
        <v>0</v>
      </c>
      <c r="F18" s="3">
        <v>0</v>
      </c>
      <c r="G18" s="28">
        <v>0</v>
      </c>
      <c r="H18" s="13">
        <v>33</v>
      </c>
      <c r="I18" s="13">
        <v>3395000</v>
      </c>
      <c r="J18" s="14">
        <v>1</v>
      </c>
      <c r="K18" s="14">
        <v>490000</v>
      </c>
      <c r="L18" s="14">
        <f>_xlfn.IFERROR((I18-K18)/(H18-J18),0)</f>
        <v>90781.25</v>
      </c>
      <c r="M18" s="13">
        <f>_xlfn.IFERROR(K18/J18,0)</f>
        <v>490000</v>
      </c>
      <c r="N18" s="13" t="s">
        <v>68</v>
      </c>
      <c r="R18" s="29"/>
    </row>
    <row r="19" spans="1:13" ht="12">
      <c r="A19" s="6" t="s">
        <v>86</v>
      </c>
      <c r="B19" s="6">
        <f>SUM(B3:B17)</f>
        <v>384</v>
      </c>
      <c r="C19" s="6">
        <f>SUM(C3:C18)</f>
        <v>59755457.04</v>
      </c>
      <c r="D19" s="6">
        <f>SUM(D3:D18)</f>
        <v>13</v>
      </c>
      <c r="E19" s="6">
        <f>SUM(E3:E18)</f>
        <v>25128034.02</v>
      </c>
      <c r="F19" s="6">
        <f>(C19-E19)/(B19-D19)</f>
        <v>93335.37202156334</v>
      </c>
      <c r="G19" s="30">
        <f>E19/D19</f>
        <v>1932925.6938461538</v>
      </c>
      <c r="H19" s="20">
        <f>SUM(H3:H18)</f>
        <v>804</v>
      </c>
      <c r="I19" s="20">
        <f>SUM(I3:I18)</f>
        <v>152823488.01999998</v>
      </c>
      <c r="J19" s="21">
        <f>SUM(J3:J18)</f>
        <v>37</v>
      </c>
      <c r="K19" s="21">
        <f>SUM(K3:K18)</f>
        <v>56082917.15</v>
      </c>
      <c r="L19" s="21">
        <f>(I19-K19)/(H19-J19)</f>
        <v>126128.51482398954</v>
      </c>
      <c r="M19" s="20">
        <f>_xlfn.IFERROR(K19/J19,0)</f>
        <v>1515754.5175675675</v>
      </c>
    </row>
    <row r="20" spans="1:16" ht="12">
      <c r="A20" s="2"/>
      <c r="B20" s="2"/>
      <c r="C20" s="6"/>
      <c r="D20" s="6"/>
      <c r="E20" s="6"/>
      <c r="F20" s="6"/>
      <c r="G20" s="6"/>
      <c r="H20" s="6"/>
      <c r="I20" s="6"/>
      <c r="J20" s="6"/>
      <c r="K20" s="6"/>
      <c r="L20" s="6"/>
      <c r="M20" s="8"/>
      <c r="N20" s="8"/>
      <c r="O20" s="8"/>
      <c r="P20" s="2"/>
    </row>
    <row r="21" spans="1:16" ht="12.75" customHeight="1">
      <c r="A21" s="9"/>
      <c r="B21" s="10"/>
      <c r="C21" s="10"/>
      <c r="D21" s="10"/>
      <c r="E21" s="10"/>
      <c r="F21" s="10"/>
      <c r="G21" s="10"/>
      <c r="H21" s="10"/>
      <c r="I21" s="10"/>
      <c r="J21" s="10"/>
      <c r="K21" s="10"/>
      <c r="L21" s="24" t="s">
        <v>102</v>
      </c>
      <c r="M21" s="24"/>
      <c r="N21" s="24"/>
      <c r="O21" s="53"/>
      <c r="P21" s="56"/>
    </row>
    <row r="22" spans="1:16" ht="10.5" customHeight="1">
      <c r="A22" s="31" t="s">
        <v>87</v>
      </c>
      <c r="B22" s="32"/>
      <c r="C22" s="32"/>
      <c r="D22" s="32"/>
      <c r="E22" s="32"/>
      <c r="F22" s="32"/>
      <c r="G22" s="32"/>
      <c r="H22" s="32"/>
      <c r="I22" s="32"/>
      <c r="J22" s="32"/>
      <c r="K22" s="33"/>
      <c r="L22" s="24"/>
      <c r="M22" s="24"/>
      <c r="N22" s="24"/>
      <c r="O22" s="54"/>
      <c r="P22" s="57"/>
    </row>
    <row r="23" spans="1:16" ht="10.5" customHeight="1">
      <c r="A23" s="31" t="s">
        <v>88</v>
      </c>
      <c r="B23" s="32"/>
      <c r="C23" s="36" t="s">
        <v>89</v>
      </c>
      <c r="D23" s="37" t="s">
        <v>90</v>
      </c>
      <c r="E23" s="34" t="s">
        <v>91</v>
      </c>
      <c r="F23" s="25" t="s">
        <v>92</v>
      </c>
      <c r="G23" s="25" t="s">
        <v>93</v>
      </c>
      <c r="H23" s="25" t="s">
        <v>94</v>
      </c>
      <c r="I23" s="25" t="s">
        <v>95</v>
      </c>
      <c r="J23" s="11" t="s">
        <v>86</v>
      </c>
      <c r="K23" s="12"/>
      <c r="L23" s="24"/>
      <c r="M23" s="24"/>
      <c r="N23" s="24"/>
      <c r="O23" s="54"/>
      <c r="P23" s="57"/>
    </row>
    <row r="24" spans="1:16" ht="15.75" customHeight="1">
      <c r="A24" s="31" t="s">
        <v>96</v>
      </c>
      <c r="B24" s="33"/>
      <c r="C24" s="42">
        <v>105880651.02</v>
      </c>
      <c r="D24" s="42">
        <v>69.28296977892784</v>
      </c>
      <c r="E24" s="43">
        <v>9378091</v>
      </c>
      <c r="F24" s="35">
        <v>38364917.72727273</v>
      </c>
      <c r="G24" s="35">
        <f>G25*2</f>
        <v>3871036.202142857</v>
      </c>
      <c r="H24" s="35">
        <f>H25*2</f>
        <v>774207.2404285715</v>
      </c>
      <c r="I24" s="35">
        <v>6000000</v>
      </c>
      <c r="J24" s="11">
        <f>SUM(C24:I24)</f>
        <v>164268972.47281393</v>
      </c>
      <c r="K24" s="12"/>
      <c r="L24" s="24"/>
      <c r="M24" s="24"/>
      <c r="N24" s="24"/>
      <c r="O24" s="54"/>
      <c r="P24" s="57"/>
    </row>
    <row r="25" spans="1:16" ht="12">
      <c r="A25" s="31" t="s">
        <v>97</v>
      </c>
      <c r="B25" s="33"/>
      <c r="C25" s="42">
        <v>3895000</v>
      </c>
      <c r="D25" s="42">
        <v>2.5486919913058537</v>
      </c>
      <c r="E25" s="43">
        <v>9378091</v>
      </c>
      <c r="F25" s="35">
        <v>38364917.72727273</v>
      </c>
      <c r="G25" s="35">
        <v>1935518.1010714285</v>
      </c>
      <c r="H25" s="35">
        <v>387103.62021428574</v>
      </c>
      <c r="I25" s="35">
        <v>3000000</v>
      </c>
      <c r="J25" s="11">
        <f aca="true" t="shared" si="0" ref="J25:J32">SUM(C25:I25)</f>
        <v>56960632.99725044</v>
      </c>
      <c r="K25" s="12"/>
      <c r="L25" s="24"/>
      <c r="M25" s="24"/>
      <c r="N25" s="24"/>
      <c r="O25" s="54"/>
      <c r="P25" s="57"/>
    </row>
    <row r="26" spans="1:16" ht="12.75" customHeight="1">
      <c r="A26" s="31" t="s">
        <v>98</v>
      </c>
      <c r="B26" s="33"/>
      <c r="C26" s="42">
        <v>12257700</v>
      </c>
      <c r="D26" s="42">
        <v>8.020822033845896</v>
      </c>
      <c r="E26" s="43">
        <v>9378091</v>
      </c>
      <c r="F26" s="35">
        <v>38364917.72727273</v>
      </c>
      <c r="G26" s="35">
        <v>1935518.1010714285</v>
      </c>
      <c r="H26" s="35">
        <v>387103.62021428574</v>
      </c>
      <c r="I26" s="35">
        <v>3000000</v>
      </c>
      <c r="J26" s="11">
        <f t="shared" si="0"/>
        <v>65323338.46938047</v>
      </c>
      <c r="K26" s="12"/>
      <c r="L26" s="24"/>
      <c r="M26" s="24"/>
      <c r="N26" s="24"/>
      <c r="O26" s="54"/>
      <c r="P26" s="57"/>
    </row>
    <row r="27" spans="1:16" ht="12">
      <c r="A27" s="38" t="s">
        <v>99</v>
      </c>
      <c r="B27" s="39"/>
      <c r="C27" s="42">
        <v>14857800</v>
      </c>
      <c r="D27" s="42">
        <v>9.72219662860696</v>
      </c>
      <c r="E27" s="43">
        <v>9378091</v>
      </c>
      <c r="F27" s="35">
        <v>38364917.72727273</v>
      </c>
      <c r="G27" s="35">
        <v>1935518.1010714285</v>
      </c>
      <c r="H27" s="35">
        <v>387103.62021428574</v>
      </c>
      <c r="I27" s="35">
        <v>3000000</v>
      </c>
      <c r="J27" s="11">
        <f t="shared" si="0"/>
        <v>67923440.17075507</v>
      </c>
      <c r="K27" s="12"/>
      <c r="L27" s="24"/>
      <c r="M27" s="24"/>
      <c r="N27" s="24"/>
      <c r="O27" s="54"/>
      <c r="P27" s="57"/>
    </row>
    <row r="28" spans="1:16" ht="12.75" customHeight="1">
      <c r="A28" s="38" t="s">
        <v>72</v>
      </c>
      <c r="B28" s="39"/>
      <c r="C28" s="42">
        <v>6970228</v>
      </c>
      <c r="D28" s="42">
        <v>4.560966439326268</v>
      </c>
      <c r="E28" s="43">
        <v>9378091</v>
      </c>
      <c r="F28" s="35">
        <v>38364917.72727273</v>
      </c>
      <c r="G28" s="35">
        <v>1935518.1010714285</v>
      </c>
      <c r="H28" s="35">
        <v>387103.62021428574</v>
      </c>
      <c r="I28" s="35">
        <v>3000000</v>
      </c>
      <c r="J28" s="11">
        <f t="shared" si="0"/>
        <v>60035863.00952488</v>
      </c>
      <c r="K28" s="12"/>
      <c r="L28" s="24"/>
      <c r="M28" s="24"/>
      <c r="N28" s="24"/>
      <c r="O28" s="54"/>
      <c r="P28" s="57"/>
    </row>
    <row r="29" spans="1:16" ht="12" customHeight="1">
      <c r="A29" s="45" t="s">
        <v>75</v>
      </c>
      <c r="B29" s="46"/>
      <c r="C29" s="40">
        <v>8356500</v>
      </c>
      <c r="D29" s="40">
        <v>5.468073074543611</v>
      </c>
      <c r="E29" s="43">
        <v>9378091</v>
      </c>
      <c r="F29" s="35">
        <v>38364917.72727273</v>
      </c>
      <c r="G29" s="35">
        <v>1935518.1010714285</v>
      </c>
      <c r="H29" s="35">
        <v>387103.62021428574</v>
      </c>
      <c r="I29" s="35">
        <v>3000000</v>
      </c>
      <c r="J29" s="11">
        <f t="shared" si="0"/>
        <v>61422135.91663152</v>
      </c>
      <c r="K29" s="12"/>
      <c r="L29" s="24"/>
      <c r="M29" s="24"/>
      <c r="N29" s="24"/>
      <c r="O29" s="54"/>
      <c r="P29" s="57"/>
    </row>
    <row r="30" spans="1:16" ht="10.5" customHeight="1">
      <c r="A30" s="45" t="s">
        <v>83</v>
      </c>
      <c r="B30" s="46"/>
      <c r="C30" s="40">
        <v>473609</v>
      </c>
      <c r="D30" s="40">
        <v>0.3099058961002244</v>
      </c>
      <c r="E30" s="43">
        <v>9378091</v>
      </c>
      <c r="F30" s="35">
        <v>0</v>
      </c>
      <c r="G30" s="35">
        <v>1935518.1010714285</v>
      </c>
      <c r="H30" s="35">
        <v>387103.62021428574</v>
      </c>
      <c r="I30" s="35">
        <v>700000</v>
      </c>
      <c r="J30" s="11">
        <f t="shared" si="0"/>
        <v>12874322.03119161</v>
      </c>
      <c r="K30" s="12"/>
      <c r="L30" s="24"/>
      <c r="M30" s="24"/>
      <c r="N30" s="24"/>
      <c r="O30" s="54"/>
      <c r="P30" s="57"/>
    </row>
    <row r="31" spans="1:16" ht="12">
      <c r="A31" s="45" t="s">
        <v>100</v>
      </c>
      <c r="B31" s="46"/>
      <c r="C31" s="40">
        <v>132000</v>
      </c>
      <c r="D31" s="40">
        <v>0.08637415734335627</v>
      </c>
      <c r="E31" s="43">
        <v>9378091</v>
      </c>
      <c r="F31" s="35">
        <v>38364917.72727273</v>
      </c>
      <c r="G31" s="35">
        <v>1935518.1010714285</v>
      </c>
      <c r="H31" s="35">
        <v>387103.62021428574</v>
      </c>
      <c r="I31" s="35">
        <v>3000000</v>
      </c>
      <c r="J31" s="11">
        <f t="shared" si="0"/>
        <v>53197630.5349326</v>
      </c>
      <c r="K31" s="12"/>
      <c r="L31" s="24"/>
      <c r="M31" s="24"/>
      <c r="N31" s="24"/>
      <c r="O31" s="54"/>
      <c r="P31" s="57"/>
    </row>
    <row r="32" spans="1:16" ht="12">
      <c r="A32" s="45" t="s">
        <v>23</v>
      </c>
      <c r="B32" s="46"/>
      <c r="C32" s="40">
        <v>152823488.01999998</v>
      </c>
      <c r="D32" s="44" t="s">
        <v>24</v>
      </c>
      <c r="E32" s="41">
        <f>SUM(E24:E31)</f>
        <v>75024728</v>
      </c>
      <c r="F32" s="41">
        <f>SUM(F24:F31)</f>
        <v>268554424.09090906</v>
      </c>
      <c r="G32" s="41">
        <f>SUM(G24:G31)</f>
        <v>17419662.909642857</v>
      </c>
      <c r="H32" s="41">
        <f>SUM(H24:H31)</f>
        <v>3483932.5819285717</v>
      </c>
      <c r="I32" s="41">
        <f>SUM(I24:I31)</f>
        <v>24700000</v>
      </c>
      <c r="J32" s="11">
        <f t="shared" si="0"/>
        <v>542006235.6024804</v>
      </c>
      <c r="K32" s="12"/>
      <c r="L32" s="24"/>
      <c r="M32" s="24"/>
      <c r="N32" s="24"/>
      <c r="O32" s="54"/>
      <c r="P32" s="57"/>
    </row>
    <row r="33" spans="1:16" ht="12">
      <c r="A33" s="47" t="s">
        <v>101</v>
      </c>
      <c r="B33" s="48"/>
      <c r="C33" s="48"/>
      <c r="D33" s="48"/>
      <c r="E33" s="48"/>
      <c r="F33" s="48"/>
      <c r="G33" s="48"/>
      <c r="H33" s="48"/>
      <c r="I33" s="48"/>
      <c r="J33" s="48"/>
      <c r="K33" s="48"/>
      <c r="L33" s="24"/>
      <c r="M33" s="24"/>
      <c r="N33" s="24"/>
      <c r="O33" s="54"/>
      <c r="P33" s="57"/>
    </row>
    <row r="34" spans="1:16" ht="12">
      <c r="A34" s="49"/>
      <c r="B34" s="50"/>
      <c r="C34" s="50"/>
      <c r="D34" s="50"/>
      <c r="E34" s="50"/>
      <c r="F34" s="50"/>
      <c r="G34" s="50"/>
      <c r="H34" s="50"/>
      <c r="I34" s="50"/>
      <c r="J34" s="50"/>
      <c r="K34" s="50"/>
      <c r="L34" s="24"/>
      <c r="M34" s="24"/>
      <c r="N34" s="24"/>
      <c r="O34" s="55"/>
      <c r="P34" s="58"/>
    </row>
    <row r="35" spans="1:16" ht="12">
      <c r="A35" s="51"/>
      <c r="B35" s="51"/>
      <c r="C35" s="51"/>
      <c r="D35" s="51"/>
      <c r="E35" s="51"/>
      <c r="F35" s="51"/>
      <c r="G35" s="51"/>
      <c r="H35" s="51"/>
      <c r="I35" s="51"/>
      <c r="J35" s="51"/>
      <c r="K35" s="51"/>
      <c r="L35" s="51"/>
      <c r="M35" s="51"/>
      <c r="N35" s="51"/>
      <c r="O35" s="51"/>
      <c r="P35" s="51"/>
    </row>
    <row r="36" spans="1:16" ht="12">
      <c r="A36" s="52"/>
      <c r="B36" s="52"/>
      <c r="C36" s="52"/>
      <c r="D36" s="52"/>
      <c r="E36" s="52"/>
      <c r="F36" s="52"/>
      <c r="G36" s="52"/>
      <c r="H36" s="52"/>
      <c r="I36" s="52"/>
      <c r="J36" s="52"/>
      <c r="K36" s="52"/>
      <c r="L36" s="52"/>
      <c r="M36" s="52"/>
      <c r="N36" s="52"/>
      <c r="O36" s="52"/>
      <c r="P36" s="52"/>
    </row>
  </sheetData>
  <sheetProtection/>
  <mergeCells count="25">
    <mergeCell ref="A33:K34"/>
    <mergeCell ref="A36:P36"/>
    <mergeCell ref="A22:K22"/>
    <mergeCell ref="A30:B30"/>
    <mergeCell ref="J30:K30"/>
    <mergeCell ref="A31:B31"/>
    <mergeCell ref="J31:K31"/>
    <mergeCell ref="A32:B32"/>
    <mergeCell ref="J32:K32"/>
    <mergeCell ref="J26:K26"/>
    <mergeCell ref="A27:B27"/>
    <mergeCell ref="J27:K27"/>
    <mergeCell ref="A28:B28"/>
    <mergeCell ref="J28:K28"/>
    <mergeCell ref="A29:B29"/>
    <mergeCell ref="J29:K29"/>
    <mergeCell ref="A1:N1"/>
    <mergeCell ref="L21:N34"/>
    <mergeCell ref="A23:B23"/>
    <mergeCell ref="J23:K23"/>
    <mergeCell ref="A24:B24"/>
    <mergeCell ref="J24:K24"/>
    <mergeCell ref="A25:B25"/>
    <mergeCell ref="J25:K25"/>
    <mergeCell ref="A26:B26"/>
  </mergeCells>
  <printOptions/>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U36"/>
  <sheetViews>
    <sheetView view="pageLayout" workbookViewId="0" topLeftCell="A1">
      <selection activeCell="A1" sqref="A1:N1"/>
    </sheetView>
  </sheetViews>
  <sheetFormatPr defaultColWidth="9.140625" defaultRowHeight="12.75"/>
  <cols>
    <col min="1" max="1" width="10.8515625" style="4" customWidth="1"/>
    <col min="2" max="2" width="5.00390625" style="4" customWidth="1"/>
    <col min="3" max="3" width="11.57421875" style="4" customWidth="1"/>
    <col min="4" max="4" width="5.00390625" style="4" customWidth="1"/>
    <col min="5" max="5" width="9.140625" style="4" customWidth="1"/>
    <col min="6" max="6" width="9.7109375" style="4" customWidth="1"/>
    <col min="7" max="7" width="8.57421875" style="4" customWidth="1"/>
    <col min="8" max="8" width="8.140625" style="4" customWidth="1"/>
    <col min="9" max="9" width="9.28125" style="4" customWidth="1"/>
    <col min="10" max="10" width="6.421875" style="4" customWidth="1"/>
    <col min="11" max="11" width="9.28125" style="4" customWidth="1"/>
    <col min="12" max="13" width="9.7109375" style="4" customWidth="1"/>
    <col min="14" max="14" width="11.140625" style="4" customWidth="1"/>
    <col min="15" max="15" width="10.00390625" style="4" customWidth="1"/>
    <col min="16" max="16" width="10.00390625" style="4" bestFit="1" customWidth="1"/>
    <col min="17" max="17" width="9.140625" style="4" customWidth="1"/>
    <col min="18" max="21" width="9.140625" style="4" hidden="1" customWidth="1"/>
    <col min="22" max="16384" width="9.140625" style="4" customWidth="1"/>
  </cols>
  <sheetData>
    <row r="1" spans="1:21" ht="12">
      <c r="A1" s="11" t="s">
        <v>28</v>
      </c>
      <c r="B1" s="12"/>
      <c r="C1" s="12"/>
      <c r="D1" s="12"/>
      <c r="E1" s="12"/>
      <c r="F1" s="12"/>
      <c r="G1" s="12"/>
      <c r="H1" s="12"/>
      <c r="I1" s="12"/>
      <c r="J1" s="12"/>
      <c r="K1" s="12"/>
      <c r="L1" s="12"/>
      <c r="M1" s="12"/>
      <c r="N1" s="12"/>
      <c r="O1" s="10"/>
      <c r="P1" s="10"/>
      <c r="Q1" s="22"/>
      <c r="R1" s="22"/>
      <c r="S1" s="22"/>
      <c r="T1" s="22"/>
      <c r="U1" s="23"/>
    </row>
    <row r="2" spans="1:18" ht="51" customHeight="1">
      <c r="A2" s="7" t="s">
        <v>14</v>
      </c>
      <c r="B2" s="1" t="s">
        <v>33</v>
      </c>
      <c r="C2" s="1" t="s">
        <v>35</v>
      </c>
      <c r="D2" s="1" t="s">
        <v>29</v>
      </c>
      <c r="E2" s="1" t="s">
        <v>30</v>
      </c>
      <c r="F2" s="1" t="s">
        <v>31</v>
      </c>
      <c r="G2" s="26" t="s">
        <v>32</v>
      </c>
      <c r="H2" s="7" t="s">
        <v>34</v>
      </c>
      <c r="I2" s="7" t="s">
        <v>36</v>
      </c>
      <c r="J2" s="7" t="s">
        <v>37</v>
      </c>
      <c r="K2" s="7" t="s">
        <v>38</v>
      </c>
      <c r="L2" s="7" t="s">
        <v>17</v>
      </c>
      <c r="M2" s="7" t="s">
        <v>18</v>
      </c>
      <c r="N2" s="7" t="s">
        <v>39</v>
      </c>
      <c r="R2" s="3">
        <v>551176</v>
      </c>
    </row>
    <row r="3" spans="1:18" ht="12">
      <c r="A3" s="3" t="s">
        <v>15</v>
      </c>
      <c r="B3" s="3">
        <v>219</v>
      </c>
      <c r="C3" s="27">
        <v>30136591.669999998</v>
      </c>
      <c r="D3" s="3">
        <v>6</v>
      </c>
      <c r="E3" s="3">
        <v>13339911.02</v>
      </c>
      <c r="F3" s="3">
        <f>(C3-E3)/(B3-D3)</f>
        <v>78857.65563380282</v>
      </c>
      <c r="G3" s="28">
        <f>E3/D3</f>
        <v>2223318.5033333334</v>
      </c>
      <c r="H3" s="13">
        <v>418</v>
      </c>
      <c r="I3" s="13">
        <v>72837651.02</v>
      </c>
      <c r="J3" s="14">
        <v>23</v>
      </c>
      <c r="K3" s="15">
        <v>35572917.15</v>
      </c>
      <c r="L3" s="14">
        <f>_xlfn.IFERROR((I3-K3)/(H3-J3),0)</f>
        <v>94341.09840506328</v>
      </c>
      <c r="M3" s="13">
        <f>_xlfn.IFERROR(K3/J3,0)</f>
        <v>1546648.5717391304</v>
      </c>
      <c r="N3" s="13" t="s">
        <v>41</v>
      </c>
      <c r="R3" s="3">
        <v>0</v>
      </c>
    </row>
    <row r="4" spans="1:18" ht="12">
      <c r="A4" s="3" t="s">
        <v>0</v>
      </c>
      <c r="B4" s="3">
        <v>19</v>
      </c>
      <c r="C4" s="6">
        <v>1167260</v>
      </c>
      <c r="D4" s="3">
        <v>1</v>
      </c>
      <c r="E4" s="3">
        <v>200000</v>
      </c>
      <c r="F4" s="3">
        <f>(C4-E4)/(B4-D4)</f>
        <v>53736.666666666664</v>
      </c>
      <c r="G4" s="28">
        <f>E4/D4</f>
        <v>200000</v>
      </c>
      <c r="H4" s="13">
        <v>1</v>
      </c>
      <c r="I4" s="13">
        <v>500000</v>
      </c>
      <c r="J4" s="14">
        <v>1</v>
      </c>
      <c r="K4" s="15">
        <v>500000</v>
      </c>
      <c r="L4" s="14">
        <f>_xlfn.IFERROR((I4-K4)/(H4-J4),0)</f>
        <v>0</v>
      </c>
      <c r="M4" s="13">
        <f>_xlfn.IFERROR(K4/J4,0)</f>
        <v>500000</v>
      </c>
      <c r="N4" s="13" t="s">
        <v>41</v>
      </c>
      <c r="R4" s="3">
        <v>204878</v>
      </c>
    </row>
    <row r="5" spans="1:18" ht="12">
      <c r="A5" s="3" t="s">
        <v>1</v>
      </c>
      <c r="B5" s="3">
        <v>3</v>
      </c>
      <c r="C5" s="6">
        <v>134782.23</v>
      </c>
      <c r="D5" s="3">
        <v>0</v>
      </c>
      <c r="E5" s="3">
        <v>0</v>
      </c>
      <c r="F5" s="3">
        <f>(C5-E5)/(B5-D5)</f>
        <v>44927.41</v>
      </c>
      <c r="G5" s="28">
        <v>0</v>
      </c>
      <c r="H5" s="13">
        <v>98</v>
      </c>
      <c r="I5" s="13">
        <v>6970228</v>
      </c>
      <c r="J5" s="14">
        <v>2</v>
      </c>
      <c r="K5" s="15">
        <v>200000</v>
      </c>
      <c r="L5" s="14">
        <f>_xlfn.IFERROR((I5-K5)/(H5-J5),0)</f>
        <v>70523.20833333333</v>
      </c>
      <c r="M5" s="13">
        <f>_xlfn.IFERROR(K5/J5,0)</f>
        <v>100000</v>
      </c>
      <c r="N5" s="13" t="s">
        <v>41</v>
      </c>
      <c r="R5" s="3">
        <v>0</v>
      </c>
    </row>
    <row r="6" spans="1:18" ht="12">
      <c r="A6" s="3" t="s">
        <v>4</v>
      </c>
      <c r="B6" s="3">
        <v>9</v>
      </c>
      <c r="C6" s="6">
        <v>3200000</v>
      </c>
      <c r="D6" s="3">
        <v>1</v>
      </c>
      <c r="E6" s="3">
        <v>500000</v>
      </c>
      <c r="F6" s="3">
        <f>(C6-E6)/(B6-D6)</f>
        <v>337500</v>
      </c>
      <c r="G6" s="28">
        <f>E6/D6</f>
        <v>500000</v>
      </c>
      <c r="H6" s="13">
        <v>23</v>
      </c>
      <c r="I6" s="16">
        <v>8095050</v>
      </c>
      <c r="J6" s="14">
        <v>0</v>
      </c>
      <c r="K6" s="15">
        <v>0</v>
      </c>
      <c r="L6" s="14">
        <f>_xlfn.IFERROR((I6-K6)/(H6-J6),0)</f>
        <v>351958.6956521739</v>
      </c>
      <c r="M6" s="13">
        <f>_xlfn.IFERROR(K6/J6,0)</f>
        <v>0</v>
      </c>
      <c r="N6" s="13" t="s">
        <v>40</v>
      </c>
      <c r="R6" s="3">
        <v>132000</v>
      </c>
    </row>
    <row r="7" spans="1:18" ht="12">
      <c r="A7" s="3" t="s">
        <v>16</v>
      </c>
      <c r="B7" s="3">
        <v>130</v>
      </c>
      <c r="C7" s="6">
        <v>24886823.14</v>
      </c>
      <c r="D7" s="3">
        <v>5</v>
      </c>
      <c r="E7" s="3">
        <v>11088123</v>
      </c>
      <c r="F7" s="3">
        <f>(C7-E7)/(B7-D7)</f>
        <v>110389.60112</v>
      </c>
      <c r="G7" s="28">
        <f>E7/D7</f>
        <v>2217624.6</v>
      </c>
      <c r="H7" s="13">
        <v>2</v>
      </c>
      <c r="I7" s="13">
        <v>132000</v>
      </c>
      <c r="J7" s="14">
        <v>0</v>
      </c>
      <c r="K7" s="15">
        <v>0</v>
      </c>
      <c r="L7" s="14">
        <f>_xlfn.IFERROR((I7-K7)/(H7-J7),0)</f>
        <v>66000</v>
      </c>
      <c r="M7" s="13">
        <f>_xlfn.IFERROR(K7/J7,0)</f>
        <v>0</v>
      </c>
      <c r="N7" s="13" t="s">
        <v>40</v>
      </c>
      <c r="R7" s="3">
        <v>0</v>
      </c>
    </row>
    <row r="8" spans="1:18" ht="12">
      <c r="A8" s="3" t="s">
        <v>2</v>
      </c>
      <c r="B8" s="3">
        <v>0</v>
      </c>
      <c r="C8" s="6">
        <v>0</v>
      </c>
      <c r="D8" s="3">
        <v>0</v>
      </c>
      <c r="E8" s="3">
        <v>0</v>
      </c>
      <c r="F8" s="3">
        <v>0</v>
      </c>
      <c r="G8" s="28">
        <v>0</v>
      </c>
      <c r="H8" s="13">
        <v>20</v>
      </c>
      <c r="I8" s="13">
        <v>8356500</v>
      </c>
      <c r="J8" s="14">
        <v>0</v>
      </c>
      <c r="K8" s="15">
        <v>0</v>
      </c>
      <c r="L8" s="14">
        <f>_xlfn.IFERROR((I8-K8)/(H8-J8),0)</f>
        <v>417825</v>
      </c>
      <c r="M8" s="13">
        <f>_xlfn.IFERROR(K8/J8,0)</f>
        <v>0</v>
      </c>
      <c r="N8" s="13" t="s">
        <v>41</v>
      </c>
      <c r="R8" s="3">
        <v>0</v>
      </c>
    </row>
    <row r="9" spans="1:18" ht="12">
      <c r="A9" s="3" t="s">
        <v>3</v>
      </c>
      <c r="B9" s="3">
        <v>0</v>
      </c>
      <c r="C9" s="6">
        <v>0</v>
      </c>
      <c r="D9" s="3">
        <v>0</v>
      </c>
      <c r="E9" s="3">
        <v>0</v>
      </c>
      <c r="F9" s="3">
        <v>0</v>
      </c>
      <c r="G9" s="28">
        <v>0</v>
      </c>
      <c r="H9" s="13">
        <v>26</v>
      </c>
      <c r="I9" s="17">
        <v>14135800</v>
      </c>
      <c r="J9" s="14">
        <v>2</v>
      </c>
      <c r="K9" s="15">
        <v>1715000</v>
      </c>
      <c r="L9" s="14">
        <f>_xlfn.IFERROR((I9-K9)/(H9-J9),0)</f>
        <v>517533.3333333333</v>
      </c>
      <c r="M9" s="13">
        <f>_xlfn.IFERROR(K9/J9,0)</f>
        <v>857500</v>
      </c>
      <c r="N9" s="13" t="s">
        <v>41</v>
      </c>
      <c r="R9" s="3">
        <v>0</v>
      </c>
    </row>
    <row r="10" spans="1:18" ht="12">
      <c r="A10" s="3" t="s">
        <v>5</v>
      </c>
      <c r="B10" s="3">
        <v>0</v>
      </c>
      <c r="C10" s="6">
        <v>0</v>
      </c>
      <c r="D10" s="3">
        <v>0</v>
      </c>
      <c r="E10" s="3">
        <v>0</v>
      </c>
      <c r="F10" s="3">
        <v>0</v>
      </c>
      <c r="G10" s="28">
        <v>0</v>
      </c>
      <c r="H10" s="13">
        <v>0</v>
      </c>
      <c r="I10" s="13">
        <v>0</v>
      </c>
      <c r="J10" s="14">
        <v>0</v>
      </c>
      <c r="K10" s="15">
        <v>0</v>
      </c>
      <c r="L10" s="14">
        <f>_xlfn.IFERROR((I10-K10)/(H10-J10),0)</f>
        <v>0</v>
      </c>
      <c r="M10" s="13">
        <f>_xlfn.IFERROR(K10/J10,0)</f>
        <v>0</v>
      </c>
      <c r="N10" s="13" t="s">
        <v>40</v>
      </c>
      <c r="R10" s="3">
        <v>0</v>
      </c>
    </row>
    <row r="11" spans="1:18" ht="12">
      <c r="A11" s="3" t="s">
        <v>6</v>
      </c>
      <c r="B11" s="3">
        <v>0</v>
      </c>
      <c r="C11" s="6">
        <v>0</v>
      </c>
      <c r="D11" s="3">
        <v>0</v>
      </c>
      <c r="E11" s="3">
        <v>0</v>
      </c>
      <c r="F11" s="3">
        <v>0</v>
      </c>
      <c r="G11" s="28">
        <v>0</v>
      </c>
      <c r="H11" s="13">
        <v>133</v>
      </c>
      <c r="I11" s="13">
        <v>31382000</v>
      </c>
      <c r="J11" s="14">
        <v>4</v>
      </c>
      <c r="K11" s="15">
        <v>15100000</v>
      </c>
      <c r="L11" s="14">
        <f>_xlfn.IFERROR((I11-K11)/(H11-J11),0)</f>
        <v>126217.0542635659</v>
      </c>
      <c r="M11" s="13">
        <f>_xlfn.IFERROR(K11/J11,0)</f>
        <v>3775000</v>
      </c>
      <c r="N11" s="13" t="s">
        <v>41</v>
      </c>
      <c r="R11" s="3">
        <v>0</v>
      </c>
    </row>
    <row r="12" spans="1:18" ht="12">
      <c r="A12" s="3" t="s">
        <v>7</v>
      </c>
      <c r="B12" s="3">
        <v>0</v>
      </c>
      <c r="C12" s="6">
        <v>0</v>
      </c>
      <c r="D12" s="3">
        <v>0</v>
      </c>
      <c r="E12" s="3">
        <v>0</v>
      </c>
      <c r="F12" s="3">
        <v>0</v>
      </c>
      <c r="G12" s="28">
        <v>0</v>
      </c>
      <c r="H12" s="13">
        <v>0</v>
      </c>
      <c r="I12" s="13">
        <v>0</v>
      </c>
      <c r="J12" s="14">
        <v>0</v>
      </c>
      <c r="K12" s="15">
        <v>0</v>
      </c>
      <c r="L12" s="14">
        <f>_xlfn.IFERROR((I12-K12)/(H12-J12),0)</f>
        <v>0</v>
      </c>
      <c r="M12" s="13">
        <f>_xlfn.IFERROR(K12/J12,0)</f>
        <v>0</v>
      </c>
      <c r="N12" s="13" t="s">
        <v>40</v>
      </c>
      <c r="R12" s="3">
        <v>351000</v>
      </c>
    </row>
    <row r="13" spans="1:18" ht="12">
      <c r="A13" s="3" t="s">
        <v>8</v>
      </c>
      <c r="B13" s="3">
        <v>4</v>
      </c>
      <c r="C13" s="6">
        <v>230000</v>
      </c>
      <c r="D13" s="3">
        <v>0</v>
      </c>
      <c r="E13" s="3">
        <v>0</v>
      </c>
      <c r="F13" s="3">
        <f>(C13-E13)/(B13-D13)</f>
        <v>57500</v>
      </c>
      <c r="G13" s="28">
        <v>0</v>
      </c>
      <c r="H13" s="13">
        <v>10</v>
      </c>
      <c r="I13" s="13">
        <v>722000</v>
      </c>
      <c r="J13" s="14">
        <v>1</v>
      </c>
      <c r="K13" s="17">
        <v>115000</v>
      </c>
      <c r="L13" s="14">
        <f>_xlfn.IFERROR((I13-K13)/(H13-J13),0)</f>
        <v>67444.44444444444</v>
      </c>
      <c r="M13" s="13">
        <f>_xlfn.IFERROR(K13/J13,0)</f>
        <v>115000</v>
      </c>
      <c r="N13" s="13" t="s">
        <v>40</v>
      </c>
      <c r="R13" s="3">
        <v>50000</v>
      </c>
    </row>
    <row r="14" spans="1:18" ht="12">
      <c r="A14" s="5" t="s">
        <v>9</v>
      </c>
      <c r="B14" s="3">
        <v>0</v>
      </c>
      <c r="C14" s="6">
        <v>0</v>
      </c>
      <c r="D14" s="3">
        <v>0</v>
      </c>
      <c r="E14" s="3">
        <v>0</v>
      </c>
      <c r="F14" s="3">
        <v>0</v>
      </c>
      <c r="G14" s="28">
        <v>0</v>
      </c>
      <c r="H14" s="18">
        <v>10</v>
      </c>
      <c r="I14" s="18">
        <v>1661000</v>
      </c>
      <c r="J14" s="19">
        <v>1</v>
      </c>
      <c r="K14" s="19">
        <v>940000</v>
      </c>
      <c r="L14" s="14">
        <f>_xlfn.IFERROR((I14-K14)/(H14-J14),0)</f>
        <v>80111.11111111111</v>
      </c>
      <c r="M14" s="18">
        <f>_xlfn.IFERROR(K14/J14,0)</f>
        <v>940000</v>
      </c>
      <c r="N14" s="13" t="s">
        <v>41</v>
      </c>
      <c r="R14" s="3">
        <v>1291650</v>
      </c>
    </row>
    <row r="15" spans="1:18" ht="12">
      <c r="A15" s="5" t="s">
        <v>10</v>
      </c>
      <c r="B15" s="3">
        <v>0</v>
      </c>
      <c r="C15" s="6">
        <v>0</v>
      </c>
      <c r="D15" s="3">
        <v>0</v>
      </c>
      <c r="E15" s="3">
        <v>0</v>
      </c>
      <c r="F15" s="3">
        <v>0</v>
      </c>
      <c r="G15" s="28">
        <v>0</v>
      </c>
      <c r="H15" s="18">
        <v>20</v>
      </c>
      <c r="I15" s="18">
        <v>4162650</v>
      </c>
      <c r="J15" s="19">
        <v>2</v>
      </c>
      <c r="K15" s="19">
        <v>1450000</v>
      </c>
      <c r="L15" s="14">
        <f>_xlfn.IFERROR((I15-K15)/(H15-J15),0)</f>
        <v>150702.77777777778</v>
      </c>
      <c r="M15" s="18">
        <f>_xlfn.IFERROR(K15/J15,0)</f>
        <v>725000</v>
      </c>
      <c r="N15" s="13" t="s">
        <v>41</v>
      </c>
      <c r="R15" s="3">
        <v>166184.5</v>
      </c>
    </row>
    <row r="16" spans="1:18" ht="12">
      <c r="A16" s="5" t="s">
        <v>11</v>
      </c>
      <c r="B16" s="3">
        <v>0</v>
      </c>
      <c r="C16" s="6">
        <v>0</v>
      </c>
      <c r="D16" s="3">
        <v>0</v>
      </c>
      <c r="E16" s="3">
        <v>0</v>
      </c>
      <c r="F16" s="3">
        <v>0</v>
      </c>
      <c r="G16" s="28">
        <v>0</v>
      </c>
      <c r="H16" s="18">
        <v>10</v>
      </c>
      <c r="I16" s="18">
        <v>473609</v>
      </c>
      <c r="J16" s="19">
        <v>0</v>
      </c>
      <c r="K16" s="19">
        <v>0</v>
      </c>
      <c r="L16" s="14">
        <f>_xlfn.IFERROR((I16-K16)/(H16-J16),0)</f>
        <v>47360.9</v>
      </c>
      <c r="M16" s="18">
        <f>_xlfn.IFERROR(K16/J16,0)</f>
        <v>0</v>
      </c>
      <c r="N16" s="13" t="s">
        <v>41</v>
      </c>
      <c r="R16" s="3">
        <v>0</v>
      </c>
    </row>
    <row r="17" spans="1:18" ht="12">
      <c r="A17" s="3" t="s">
        <v>12</v>
      </c>
      <c r="B17" s="3">
        <v>0</v>
      </c>
      <c r="C17" s="6">
        <v>0</v>
      </c>
      <c r="D17" s="3">
        <v>0</v>
      </c>
      <c r="E17" s="3">
        <v>0</v>
      </c>
      <c r="F17" s="3">
        <v>0</v>
      </c>
      <c r="G17" s="28">
        <v>0</v>
      </c>
      <c r="H17" s="13">
        <v>0</v>
      </c>
      <c r="I17" s="13">
        <v>0</v>
      </c>
      <c r="J17" s="14">
        <v>0</v>
      </c>
      <c r="K17" s="14">
        <v>0</v>
      </c>
      <c r="L17" s="14">
        <f>_xlfn.IFERROR((I17-K17)/(H17-J17),0)</f>
        <v>0</v>
      </c>
      <c r="M17" s="13">
        <f>_xlfn.IFERROR(K17/J17,0)</f>
        <v>0</v>
      </c>
      <c r="N17" s="13" t="s">
        <v>40</v>
      </c>
      <c r="R17" s="6">
        <f>SUM(R2:R16)</f>
        <v>2746888.5</v>
      </c>
    </row>
    <row r="18" spans="1:18" ht="12">
      <c r="A18" s="3" t="s">
        <v>26</v>
      </c>
      <c r="B18" s="3"/>
      <c r="C18" s="6">
        <v>0</v>
      </c>
      <c r="D18" s="3">
        <v>0</v>
      </c>
      <c r="E18" s="3">
        <v>0</v>
      </c>
      <c r="F18" s="3">
        <v>0</v>
      </c>
      <c r="G18" s="28">
        <v>0</v>
      </c>
      <c r="H18" s="13">
        <v>33</v>
      </c>
      <c r="I18" s="13">
        <v>3395000</v>
      </c>
      <c r="J18" s="14">
        <v>1</v>
      </c>
      <c r="K18" s="14">
        <v>490000</v>
      </c>
      <c r="L18" s="14">
        <f>_xlfn.IFERROR((I18-K18)/(H18-J18),0)</f>
        <v>90781.25</v>
      </c>
      <c r="M18" s="13">
        <f>_xlfn.IFERROR(K18/J18,0)</f>
        <v>490000</v>
      </c>
      <c r="N18" s="13" t="s">
        <v>41</v>
      </c>
      <c r="R18" s="29"/>
    </row>
    <row r="19" spans="1:13" ht="12">
      <c r="A19" s="6" t="s">
        <v>13</v>
      </c>
      <c r="B19" s="6">
        <f>SUM(B3:B17)</f>
        <v>384</v>
      </c>
      <c r="C19" s="6">
        <f>SUM(C3:C18)</f>
        <v>59755457.04</v>
      </c>
      <c r="D19" s="6">
        <f>SUM(D3:D18)</f>
        <v>13</v>
      </c>
      <c r="E19" s="6">
        <f>SUM(E3:E18)</f>
        <v>25128034.02</v>
      </c>
      <c r="F19" s="6">
        <f>(C19-E19)/(B19-D19)</f>
        <v>93335.37202156334</v>
      </c>
      <c r="G19" s="30">
        <f>E19/D19</f>
        <v>1932925.6938461538</v>
      </c>
      <c r="H19" s="20">
        <f>SUM(H3:H18)</f>
        <v>804</v>
      </c>
      <c r="I19" s="20">
        <f>SUM(I3:I18)</f>
        <v>152823488.01999998</v>
      </c>
      <c r="J19" s="21">
        <f>SUM(J3:J18)</f>
        <v>37</v>
      </c>
      <c r="K19" s="21">
        <f>SUM(K3:K18)</f>
        <v>56082917.15</v>
      </c>
      <c r="L19" s="21">
        <f>(I19-K19)/(H19-J19)</f>
        <v>126128.51482398954</v>
      </c>
      <c r="M19" s="20">
        <f>_xlfn.IFERROR(K19/J19,0)</f>
        <v>1515754.5175675675</v>
      </c>
    </row>
    <row r="20" spans="1:16" ht="12">
      <c r="A20" s="2"/>
      <c r="B20" s="2"/>
      <c r="C20" s="6"/>
      <c r="D20" s="6"/>
      <c r="E20" s="6"/>
      <c r="F20" s="6"/>
      <c r="G20" s="6"/>
      <c r="H20" s="6"/>
      <c r="I20" s="6"/>
      <c r="J20" s="6"/>
      <c r="K20" s="6"/>
      <c r="L20" s="6"/>
      <c r="M20" s="8"/>
      <c r="N20" s="8"/>
      <c r="O20" s="8"/>
      <c r="P20" s="2"/>
    </row>
    <row r="21" spans="1:16" ht="12.75" customHeight="1">
      <c r="A21" s="9"/>
      <c r="B21" s="10"/>
      <c r="C21" s="10"/>
      <c r="D21" s="10"/>
      <c r="E21" s="10"/>
      <c r="F21" s="10"/>
      <c r="G21" s="10"/>
      <c r="H21" s="10"/>
      <c r="I21" s="10"/>
      <c r="J21" s="10"/>
      <c r="K21" s="10"/>
      <c r="L21" s="24" t="s">
        <v>52</v>
      </c>
      <c r="M21" s="24"/>
      <c r="N21" s="24"/>
      <c r="O21" s="53"/>
      <c r="P21" s="56"/>
    </row>
    <row r="22" spans="1:16" ht="10.5" customHeight="1">
      <c r="A22" s="31" t="s">
        <v>25</v>
      </c>
      <c r="B22" s="32"/>
      <c r="C22" s="32"/>
      <c r="D22" s="33"/>
      <c r="E22" s="34"/>
      <c r="F22" s="35"/>
      <c r="G22" s="35"/>
      <c r="H22" s="35"/>
      <c r="I22" s="35"/>
      <c r="J22" s="3"/>
      <c r="K22" s="28"/>
      <c r="L22" s="24"/>
      <c r="M22" s="24"/>
      <c r="N22" s="24"/>
      <c r="O22" s="54"/>
      <c r="P22" s="57"/>
    </row>
    <row r="23" spans="1:16" ht="10.5" customHeight="1">
      <c r="A23" s="31" t="s">
        <v>42</v>
      </c>
      <c r="B23" s="32"/>
      <c r="C23" s="36" t="s">
        <v>43</v>
      </c>
      <c r="D23" s="37" t="s">
        <v>44</v>
      </c>
      <c r="E23" s="34" t="s">
        <v>45</v>
      </c>
      <c r="F23" s="25" t="s">
        <v>46</v>
      </c>
      <c r="G23" s="25" t="s">
        <v>47</v>
      </c>
      <c r="H23" s="25" t="s">
        <v>48</v>
      </c>
      <c r="I23" s="25" t="s">
        <v>49</v>
      </c>
      <c r="J23" s="11" t="s">
        <v>50</v>
      </c>
      <c r="K23" s="12"/>
      <c r="L23" s="24"/>
      <c r="M23" s="24"/>
      <c r="N23" s="24"/>
      <c r="O23" s="54"/>
      <c r="P23" s="57"/>
    </row>
    <row r="24" spans="1:16" ht="15.75" customHeight="1">
      <c r="A24" s="31" t="s">
        <v>19</v>
      </c>
      <c r="B24" s="33"/>
      <c r="C24" s="42">
        <v>105880651.02</v>
      </c>
      <c r="D24" s="42">
        <v>69.28296977892784</v>
      </c>
      <c r="E24" s="43">
        <v>9378091</v>
      </c>
      <c r="F24" s="35">
        <v>38364917.72727273</v>
      </c>
      <c r="G24" s="35">
        <f>G25*2</f>
        <v>3871036.202142857</v>
      </c>
      <c r="H24" s="35">
        <f>H25*2</f>
        <v>774207.2404285715</v>
      </c>
      <c r="I24" s="35">
        <v>6000000</v>
      </c>
      <c r="J24" s="11">
        <f>SUM(C24:I24)</f>
        <v>164268972.47281393</v>
      </c>
      <c r="K24" s="12"/>
      <c r="L24" s="24"/>
      <c r="M24" s="24"/>
      <c r="N24" s="24"/>
      <c r="O24" s="54"/>
      <c r="P24" s="57"/>
    </row>
    <row r="25" spans="1:16" ht="12">
      <c r="A25" s="31" t="s">
        <v>27</v>
      </c>
      <c r="B25" s="33"/>
      <c r="C25" s="42">
        <v>3895000</v>
      </c>
      <c r="D25" s="42">
        <v>2.5486919913058537</v>
      </c>
      <c r="E25" s="43">
        <v>9378091</v>
      </c>
      <c r="F25" s="35">
        <v>38364917.72727273</v>
      </c>
      <c r="G25" s="35">
        <v>1935518.1010714285</v>
      </c>
      <c r="H25" s="35">
        <v>387103.62021428574</v>
      </c>
      <c r="I25" s="35">
        <v>3000000</v>
      </c>
      <c r="J25" s="11">
        <f aca="true" t="shared" si="0" ref="J25:J32">SUM(C25:I25)</f>
        <v>56960632.99725044</v>
      </c>
      <c r="K25" s="12"/>
      <c r="L25" s="24"/>
      <c r="M25" s="24"/>
      <c r="N25" s="24"/>
      <c r="O25" s="54"/>
      <c r="P25" s="57"/>
    </row>
    <row r="26" spans="1:16" ht="12.75" customHeight="1">
      <c r="A26" s="31" t="s">
        <v>20</v>
      </c>
      <c r="B26" s="33"/>
      <c r="C26" s="42">
        <v>12257700</v>
      </c>
      <c r="D26" s="42">
        <v>8.020822033845896</v>
      </c>
      <c r="E26" s="43">
        <v>9378091</v>
      </c>
      <c r="F26" s="35">
        <v>38364917.72727273</v>
      </c>
      <c r="G26" s="35">
        <v>1935518.1010714285</v>
      </c>
      <c r="H26" s="35">
        <v>387103.62021428574</v>
      </c>
      <c r="I26" s="35">
        <v>3000000</v>
      </c>
      <c r="J26" s="11">
        <f t="shared" si="0"/>
        <v>65323338.46938047</v>
      </c>
      <c r="K26" s="12"/>
      <c r="L26" s="24"/>
      <c r="M26" s="24"/>
      <c r="N26" s="24"/>
      <c r="O26" s="54"/>
      <c r="P26" s="57"/>
    </row>
    <row r="27" spans="1:16" ht="12">
      <c r="A27" s="38" t="s">
        <v>21</v>
      </c>
      <c r="B27" s="39"/>
      <c r="C27" s="42">
        <v>14857800</v>
      </c>
      <c r="D27" s="42">
        <v>9.72219662860696</v>
      </c>
      <c r="E27" s="43">
        <v>9378091</v>
      </c>
      <c r="F27" s="35">
        <v>38364917.72727273</v>
      </c>
      <c r="G27" s="35">
        <v>1935518.1010714285</v>
      </c>
      <c r="H27" s="35">
        <v>387103.62021428574</v>
      </c>
      <c r="I27" s="35">
        <v>3000000</v>
      </c>
      <c r="J27" s="11">
        <f t="shared" si="0"/>
        <v>67923440.17075507</v>
      </c>
      <c r="K27" s="12"/>
      <c r="L27" s="24"/>
      <c r="M27" s="24"/>
      <c r="N27" s="24"/>
      <c r="O27" s="54"/>
      <c r="P27" s="57"/>
    </row>
    <row r="28" spans="1:16" ht="12.75" customHeight="1">
      <c r="A28" s="38" t="s">
        <v>1</v>
      </c>
      <c r="B28" s="39"/>
      <c r="C28" s="42">
        <v>6970228</v>
      </c>
      <c r="D28" s="42">
        <v>4.560966439326268</v>
      </c>
      <c r="E28" s="43">
        <v>9378091</v>
      </c>
      <c r="F28" s="35">
        <v>38364917.72727273</v>
      </c>
      <c r="G28" s="35">
        <v>1935518.1010714285</v>
      </c>
      <c r="H28" s="35">
        <v>387103.62021428574</v>
      </c>
      <c r="I28" s="35">
        <v>3000000</v>
      </c>
      <c r="J28" s="11">
        <f t="shared" si="0"/>
        <v>60035863.00952488</v>
      </c>
      <c r="K28" s="12"/>
      <c r="L28" s="24"/>
      <c r="M28" s="24"/>
      <c r="N28" s="24"/>
      <c r="O28" s="54"/>
      <c r="P28" s="57"/>
    </row>
    <row r="29" spans="1:16" ht="12" customHeight="1">
      <c r="A29" s="45" t="s">
        <v>2</v>
      </c>
      <c r="B29" s="46"/>
      <c r="C29" s="40">
        <v>8356500</v>
      </c>
      <c r="D29" s="40">
        <v>5.468073074543611</v>
      </c>
      <c r="E29" s="43">
        <v>9378091</v>
      </c>
      <c r="F29" s="35">
        <v>38364917.72727273</v>
      </c>
      <c r="G29" s="35">
        <v>1935518.1010714285</v>
      </c>
      <c r="H29" s="35">
        <v>387103.62021428574</v>
      </c>
      <c r="I29" s="35">
        <v>3000000</v>
      </c>
      <c r="J29" s="11">
        <f t="shared" si="0"/>
        <v>61422135.91663152</v>
      </c>
      <c r="K29" s="12"/>
      <c r="L29" s="24"/>
      <c r="M29" s="24"/>
      <c r="N29" s="24"/>
      <c r="O29" s="54"/>
      <c r="P29" s="57"/>
    </row>
    <row r="30" spans="1:16" ht="10.5" customHeight="1">
      <c r="A30" s="45" t="s">
        <v>11</v>
      </c>
      <c r="B30" s="46"/>
      <c r="C30" s="40">
        <v>473609</v>
      </c>
      <c r="D30" s="40">
        <v>0.3099058961002244</v>
      </c>
      <c r="E30" s="43">
        <v>9378091</v>
      </c>
      <c r="F30" s="35">
        <v>0</v>
      </c>
      <c r="G30" s="35">
        <v>1935518.1010714285</v>
      </c>
      <c r="H30" s="35">
        <v>387103.62021428574</v>
      </c>
      <c r="I30" s="35">
        <v>700000</v>
      </c>
      <c r="J30" s="11">
        <f t="shared" si="0"/>
        <v>12874322.03119161</v>
      </c>
      <c r="K30" s="12"/>
      <c r="L30" s="24"/>
      <c r="M30" s="24"/>
      <c r="N30" s="24"/>
      <c r="O30" s="54"/>
      <c r="P30" s="57"/>
    </row>
    <row r="31" spans="1:16" ht="12">
      <c r="A31" s="45" t="s">
        <v>22</v>
      </c>
      <c r="B31" s="46"/>
      <c r="C31" s="40">
        <v>132000</v>
      </c>
      <c r="D31" s="40">
        <v>0.08637415734335627</v>
      </c>
      <c r="E31" s="43">
        <v>9378091</v>
      </c>
      <c r="F31" s="35">
        <v>38364917.72727273</v>
      </c>
      <c r="G31" s="35">
        <v>1935518.1010714285</v>
      </c>
      <c r="H31" s="35">
        <v>387103.62021428574</v>
      </c>
      <c r="I31" s="35">
        <v>3000000</v>
      </c>
      <c r="J31" s="11">
        <f t="shared" si="0"/>
        <v>53197630.5349326</v>
      </c>
      <c r="K31" s="12"/>
      <c r="L31" s="24"/>
      <c r="M31" s="24"/>
      <c r="N31" s="24"/>
      <c r="O31" s="54"/>
      <c r="P31" s="57"/>
    </row>
    <row r="32" spans="1:16" ht="12">
      <c r="A32" s="45" t="s">
        <v>23</v>
      </c>
      <c r="B32" s="46"/>
      <c r="C32" s="40">
        <v>152823488.01999998</v>
      </c>
      <c r="D32" s="44" t="s">
        <v>24</v>
      </c>
      <c r="E32" s="41">
        <f>SUM(E24:E31)</f>
        <v>75024728</v>
      </c>
      <c r="F32" s="41">
        <f>SUM(F24:F31)</f>
        <v>268554424.09090906</v>
      </c>
      <c r="G32" s="41">
        <f>SUM(G24:G31)</f>
        <v>17419662.909642857</v>
      </c>
      <c r="H32" s="41">
        <f>SUM(H24:H31)</f>
        <v>3483932.5819285717</v>
      </c>
      <c r="I32" s="41">
        <f>SUM(I24:I31)</f>
        <v>24700000</v>
      </c>
      <c r="J32" s="11">
        <f t="shared" si="0"/>
        <v>542006235.6024804</v>
      </c>
      <c r="K32" s="12"/>
      <c r="L32" s="24"/>
      <c r="M32" s="24"/>
      <c r="N32" s="24"/>
      <c r="O32" s="54"/>
      <c r="P32" s="57"/>
    </row>
    <row r="33" spans="1:16" ht="12">
      <c r="A33" s="47" t="s">
        <v>51</v>
      </c>
      <c r="B33" s="48"/>
      <c r="C33" s="48"/>
      <c r="D33" s="48"/>
      <c r="E33" s="48"/>
      <c r="F33" s="48"/>
      <c r="G33" s="48"/>
      <c r="H33" s="48"/>
      <c r="I33" s="48"/>
      <c r="J33" s="48"/>
      <c r="K33" s="48"/>
      <c r="L33" s="24"/>
      <c r="M33" s="24"/>
      <c r="N33" s="24"/>
      <c r="O33" s="54"/>
      <c r="P33" s="57"/>
    </row>
    <row r="34" spans="1:16" ht="12">
      <c r="A34" s="49"/>
      <c r="B34" s="50"/>
      <c r="C34" s="50"/>
      <c r="D34" s="50"/>
      <c r="E34" s="50"/>
      <c r="F34" s="50"/>
      <c r="G34" s="50"/>
      <c r="H34" s="50"/>
      <c r="I34" s="50"/>
      <c r="J34" s="50"/>
      <c r="K34" s="50"/>
      <c r="L34" s="24"/>
      <c r="M34" s="24"/>
      <c r="N34" s="24"/>
      <c r="O34" s="55"/>
      <c r="P34" s="58"/>
    </row>
    <row r="35" spans="1:16" ht="12">
      <c r="A35" s="51"/>
      <c r="B35" s="51"/>
      <c r="C35" s="51"/>
      <c r="D35" s="51"/>
      <c r="E35" s="51"/>
      <c r="F35" s="51"/>
      <c r="G35" s="51"/>
      <c r="H35" s="51"/>
      <c r="I35" s="51"/>
      <c r="J35" s="51"/>
      <c r="K35" s="51"/>
      <c r="L35" s="51"/>
      <c r="M35" s="51"/>
      <c r="N35" s="51"/>
      <c r="O35" s="51"/>
      <c r="P35" s="51"/>
    </row>
    <row r="36" spans="1:16" ht="12">
      <c r="A36" s="52"/>
      <c r="B36" s="52"/>
      <c r="C36" s="52"/>
      <c r="D36" s="52"/>
      <c r="E36" s="52"/>
      <c r="F36" s="52"/>
      <c r="G36" s="52"/>
      <c r="H36" s="52"/>
      <c r="I36" s="52"/>
      <c r="J36" s="52"/>
      <c r="K36" s="52"/>
      <c r="L36" s="52"/>
      <c r="M36" s="52"/>
      <c r="N36" s="52"/>
      <c r="O36" s="52"/>
      <c r="P36" s="52"/>
    </row>
  </sheetData>
  <sheetProtection/>
  <mergeCells count="25">
    <mergeCell ref="A32:B32"/>
    <mergeCell ref="A1:N1"/>
    <mergeCell ref="A22:D22"/>
    <mergeCell ref="A23:B23"/>
    <mergeCell ref="J24:K24"/>
    <mergeCell ref="J25:K25"/>
    <mergeCell ref="J26:K26"/>
    <mergeCell ref="J27:K27"/>
    <mergeCell ref="J28:K28"/>
    <mergeCell ref="J29:K29"/>
    <mergeCell ref="A24:B24"/>
    <mergeCell ref="A25:B25"/>
    <mergeCell ref="A26:B26"/>
    <mergeCell ref="A27:B27"/>
    <mergeCell ref="A28:B28"/>
    <mergeCell ref="A29:B29"/>
    <mergeCell ref="A36:P36"/>
    <mergeCell ref="A30:B30"/>
    <mergeCell ref="A31:B31"/>
    <mergeCell ref="J30:K30"/>
    <mergeCell ref="J31:K31"/>
    <mergeCell ref="J32:K32"/>
    <mergeCell ref="A33:K34"/>
    <mergeCell ref="L21:N34"/>
    <mergeCell ref="J23:K23"/>
  </mergeCells>
  <printOptions/>
  <pageMargins left="0.75" right="0.75" top="1" bottom="1"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D15" sqref="D15"/>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Srbija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Djokic</dc:creator>
  <cp:keywords/>
  <dc:description/>
  <cp:lastModifiedBy>TS</cp:lastModifiedBy>
  <cp:lastPrinted>2012-04-25T11:21:29Z</cp:lastPrinted>
  <dcterms:created xsi:type="dcterms:W3CDTF">2011-10-01T12:48:06Z</dcterms:created>
  <dcterms:modified xsi:type="dcterms:W3CDTF">2012-05-06T15:41:11Z</dcterms:modified>
  <cp:category/>
  <cp:version/>
  <cp:contentType/>
  <cp:contentStatus/>
</cp:coreProperties>
</file>